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5\Desktop\"/>
    </mc:Choice>
  </mc:AlternateContent>
  <xr:revisionPtr revIDLastSave="0" documentId="13_ncr:1_{E70312BC-DC20-4C7F-BACC-5687FAFB0AB7}" xr6:coauthVersionLast="45" xr6:coauthVersionMax="45" xr10:uidLastSave="{00000000-0000-0000-0000-000000000000}"/>
  <bookViews>
    <workbookView minimized="1" xWindow="16560" yWindow="1785" windowWidth="11940" windowHeight="14160" tabRatio="783" xr2:uid="{00000000-000D-0000-FFFF-FFFF00000000}"/>
  </bookViews>
  <sheets>
    <sheet name="Сводный РДДС" sheetId="40" r:id="rId1"/>
    <sheet name="Экономические показ." sheetId="45" r:id="rId2"/>
    <sheet name="Инвестиции" sheetId="32" r:id="rId3"/>
    <sheet name="Продукция и цена " sheetId="38" r:id="rId4"/>
    <sheet name="Маркетинг" sheetId="33" r:id="rId5"/>
    <sheet name="Персонал" sheetId="36" r:id="rId6"/>
    <sheet name="Постоянные затраты" sheetId="39" r:id="rId7"/>
    <sheet name="Переменные затраты" sheetId="35" r:id="rId8"/>
    <sheet name="Продажи" sheetId="37" r:id="rId9"/>
    <sheet name="Безубыточность" sheetId="44" r:id="rId10"/>
    <sheet name="разработчик" sheetId="46" r:id="rId11"/>
    <sheet name="Лист1" sheetId="47" r:id="rId12"/>
  </sheets>
  <externalReferences>
    <externalReference r:id="rId13"/>
  </externalReferences>
  <definedNames>
    <definedName name="Excel_BuiltIn_Print_Area_1" localSheetId="2">#REF!</definedName>
    <definedName name="Excel_BuiltIn_Print_Area_1" localSheetId="0">#REF!</definedName>
    <definedName name="Excel_BuiltIn_Print_Area_1">#REF!</definedName>
    <definedName name="Excel_BuiltIn_Print_Area_2" localSheetId="2">#REF!</definedName>
    <definedName name="Excel_BuiltIn_Print_Area_2" localSheetId="0">#REF!</definedName>
    <definedName name="Excel_BuiltIn_Print_Area_2">#REF!</definedName>
    <definedName name="Excel_BuiltIn_Print_Titles_1" localSheetId="2">#REF!</definedName>
    <definedName name="Excel_BuiltIn_Print_Titles_1" localSheetId="0">#REF!</definedName>
    <definedName name="Excel_BuiltIn_Print_Titles_1">#REF!</definedName>
    <definedName name="_xlnm.Print_Titles" localSheetId="0">'Сводный РДДС'!$A:$B,'Сводный РДДС'!$4:$7</definedName>
  </definedNames>
  <calcPr calcId="181029"/>
</workbook>
</file>

<file path=xl/calcChain.xml><?xml version="1.0" encoding="utf-8"?>
<calcChain xmlns="http://schemas.openxmlformats.org/spreadsheetml/2006/main">
  <c r="D166" i="40" l="1"/>
  <c r="D61" i="40"/>
  <c r="D62" i="40"/>
  <c r="D63" i="40"/>
  <c r="D64" i="40"/>
  <c r="D65" i="40"/>
  <c r="D66" i="40"/>
  <c r="D67" i="40"/>
  <c r="D68" i="40"/>
  <c r="D69" i="40"/>
  <c r="D70" i="40"/>
  <c r="D71" i="40"/>
  <c r="D72" i="40"/>
  <c r="D73" i="40"/>
  <c r="D74" i="40"/>
  <c r="D75" i="40"/>
  <c r="D76" i="40"/>
  <c r="D77" i="40"/>
  <c r="D78" i="40"/>
  <c r="D79" i="40"/>
  <c r="D80" i="40"/>
  <c r="D81" i="40"/>
  <c r="D82" i="40"/>
  <c r="D83" i="40"/>
  <c r="D84" i="40"/>
  <c r="D85" i="40"/>
  <c r="D86" i="40"/>
  <c r="D87" i="40"/>
  <c r="D88" i="40"/>
  <c r="D89" i="40"/>
  <c r="D90" i="40"/>
  <c r="D91" i="40"/>
  <c r="D92" i="40"/>
  <c r="D93" i="40"/>
  <c r="D94" i="40"/>
  <c r="D95" i="40"/>
  <c r="D96" i="40"/>
  <c r="D97" i="40"/>
  <c r="D98" i="40"/>
  <c r="D99" i="40"/>
  <c r="D100" i="40"/>
  <c r="D101" i="40"/>
  <c r="D102" i="40"/>
  <c r="D103" i="40"/>
  <c r="D104" i="40"/>
  <c r="D105" i="40"/>
  <c r="D106" i="40"/>
  <c r="D107" i="40"/>
  <c r="D108" i="40"/>
  <c r="D109" i="40"/>
  <c r="D110" i="40"/>
  <c r="D111" i="40"/>
  <c r="D112" i="40"/>
  <c r="D113" i="40"/>
  <c r="D114" i="40"/>
  <c r="D115" i="40"/>
  <c r="D116" i="40"/>
  <c r="D117" i="40"/>
  <c r="D118" i="40"/>
  <c r="D119" i="40"/>
  <c r="D120" i="40"/>
  <c r="D121" i="40"/>
  <c r="D122" i="40"/>
  <c r="D123" i="40"/>
  <c r="D124" i="40"/>
  <c r="D125" i="40"/>
  <c r="D126" i="40"/>
  <c r="D127" i="40"/>
  <c r="D128" i="40"/>
  <c r="D129" i="40"/>
  <c r="D130" i="40"/>
  <c r="D131" i="40"/>
  <c r="D132" i="40"/>
  <c r="D133" i="40"/>
  <c r="D134" i="40"/>
  <c r="D135" i="40"/>
  <c r="D136" i="40"/>
  <c r="D137" i="40"/>
  <c r="D138" i="40"/>
  <c r="D139" i="40"/>
  <c r="D140" i="40"/>
  <c r="D141" i="40"/>
  <c r="D142" i="40"/>
  <c r="D143" i="40"/>
  <c r="D144" i="40"/>
  <c r="D145" i="40"/>
  <c r="D146" i="40"/>
  <c r="D147" i="40"/>
  <c r="D148" i="40"/>
  <c r="D149" i="40"/>
  <c r="D150" i="40"/>
  <c r="D151" i="40"/>
  <c r="D152" i="40"/>
  <c r="D153" i="40"/>
  <c r="D154" i="40"/>
  <c r="D155" i="40"/>
  <c r="D156" i="40"/>
  <c r="D157" i="40"/>
  <c r="D158" i="40"/>
  <c r="D159" i="40"/>
  <c r="D160" i="40"/>
  <c r="D161" i="40"/>
  <c r="D162" i="40"/>
  <c r="D163" i="40"/>
  <c r="D164" i="40"/>
  <c r="D165" i="40"/>
  <c r="I50" i="36" l="1"/>
  <c r="J50" i="36"/>
  <c r="K50" i="36"/>
  <c r="L50" i="36"/>
  <c r="M50" i="36"/>
  <c r="N50" i="36"/>
  <c r="O50" i="36"/>
  <c r="P50" i="36"/>
  <c r="Q50" i="36"/>
  <c r="R50" i="36"/>
  <c r="S50" i="36"/>
  <c r="H50" i="36"/>
  <c r="C19" i="44"/>
  <c r="D19" i="44"/>
  <c r="E19" i="44"/>
  <c r="F19" i="44"/>
  <c r="G19" i="44"/>
  <c r="H19" i="44"/>
  <c r="I19" i="44"/>
  <c r="J19" i="44"/>
  <c r="K19" i="44"/>
  <c r="L19" i="44"/>
  <c r="M19" i="44"/>
  <c r="B19" i="44"/>
  <c r="C3" i="44"/>
  <c r="D3" i="44"/>
  <c r="E3" i="44"/>
  <c r="F3" i="44"/>
  <c r="G3" i="44"/>
  <c r="H3" i="44"/>
  <c r="I3" i="44"/>
  <c r="J3" i="44"/>
  <c r="K3" i="44"/>
  <c r="L3" i="44"/>
  <c r="M3" i="44"/>
  <c r="B3" i="44"/>
  <c r="C20" i="37"/>
  <c r="D20" i="37"/>
  <c r="E20" i="37"/>
  <c r="F20" i="37"/>
  <c r="G20" i="37"/>
  <c r="H20" i="37"/>
  <c r="I20" i="37"/>
  <c r="J20" i="37"/>
  <c r="K20" i="37"/>
  <c r="L20" i="37"/>
  <c r="M20" i="37"/>
  <c r="B20" i="37"/>
  <c r="C32" i="36"/>
  <c r="D32" i="36"/>
  <c r="E32" i="36"/>
  <c r="F32" i="36"/>
  <c r="G32" i="36"/>
  <c r="H32" i="36"/>
  <c r="I32" i="36"/>
  <c r="J32" i="36"/>
  <c r="K32" i="36"/>
  <c r="L32" i="36"/>
  <c r="M32" i="36"/>
  <c r="B32" i="36"/>
  <c r="C3" i="37"/>
  <c r="D3" i="37"/>
  <c r="E3" i="37"/>
  <c r="F3" i="37"/>
  <c r="G3" i="37"/>
  <c r="H3" i="37"/>
  <c r="I3" i="37"/>
  <c r="J3" i="37"/>
  <c r="K3" i="37"/>
  <c r="L3" i="37"/>
  <c r="M3" i="37"/>
  <c r="B3" i="37"/>
  <c r="I93" i="35"/>
  <c r="J93" i="35"/>
  <c r="K93" i="35"/>
  <c r="L93" i="35"/>
  <c r="M93" i="35"/>
  <c r="N93" i="35"/>
  <c r="O93" i="35"/>
  <c r="P93" i="35"/>
  <c r="Q93" i="35"/>
  <c r="R93" i="35"/>
  <c r="S93" i="35"/>
  <c r="H93" i="35"/>
  <c r="C3" i="39"/>
  <c r="D3" i="39"/>
  <c r="E3" i="39"/>
  <c r="F3" i="39"/>
  <c r="G3" i="39"/>
  <c r="H3" i="39"/>
  <c r="I3" i="39"/>
  <c r="J3" i="39"/>
  <c r="K3" i="39"/>
  <c r="L3" i="39"/>
  <c r="M3" i="39"/>
  <c r="B3" i="39"/>
  <c r="C2" i="36"/>
  <c r="D2" i="36"/>
  <c r="E2" i="36"/>
  <c r="F2" i="36"/>
  <c r="G2" i="36"/>
  <c r="H2" i="36"/>
  <c r="I2" i="36"/>
  <c r="J2" i="36"/>
  <c r="K2" i="36"/>
  <c r="L2" i="36"/>
  <c r="M2" i="36"/>
  <c r="B2" i="36"/>
  <c r="C2" i="33"/>
  <c r="D2" i="33"/>
  <c r="E2" i="33"/>
  <c r="F2" i="33"/>
  <c r="G2" i="33"/>
  <c r="H2" i="33"/>
  <c r="I2" i="33"/>
  <c r="J2" i="33"/>
  <c r="K2" i="33"/>
  <c r="L2" i="33"/>
  <c r="M2" i="33"/>
  <c r="B2" i="33"/>
  <c r="N5" i="37" l="1"/>
  <c r="B15" i="37"/>
  <c r="W27" i="40"/>
  <c r="X27" i="40"/>
  <c r="Y27" i="40"/>
  <c r="W28" i="40"/>
  <c r="X28" i="40"/>
  <c r="Y28" i="40"/>
  <c r="W29" i="40"/>
  <c r="X29" i="40"/>
  <c r="Y29" i="40"/>
  <c r="W30" i="40"/>
  <c r="X30" i="40"/>
  <c r="Y30" i="40"/>
  <c r="W31" i="40"/>
  <c r="X31" i="40"/>
  <c r="Y31" i="40"/>
  <c r="W32" i="40"/>
  <c r="X32" i="40"/>
  <c r="Y32" i="40"/>
  <c r="W33" i="40"/>
  <c r="X33" i="40"/>
  <c r="Y33" i="40"/>
  <c r="W34" i="40"/>
  <c r="X34" i="40"/>
  <c r="Y34" i="40"/>
  <c r="W35" i="40"/>
  <c r="X35" i="40"/>
  <c r="Y35" i="40"/>
  <c r="W36" i="40"/>
  <c r="X36" i="40"/>
  <c r="Y36" i="40"/>
  <c r="W37" i="40"/>
  <c r="X37" i="40"/>
  <c r="Y37" i="40"/>
  <c r="W38" i="40"/>
  <c r="X38" i="40"/>
  <c r="Y38" i="40"/>
  <c r="W39" i="40"/>
  <c r="X39" i="40"/>
  <c r="Y39" i="40"/>
  <c r="W40" i="40"/>
  <c r="X40" i="40"/>
  <c r="Y40" i="40"/>
  <c r="W41" i="40"/>
  <c r="X41" i="40"/>
  <c r="Y41" i="40"/>
  <c r="V36" i="40"/>
  <c r="Z36" i="40" s="1"/>
  <c r="V37" i="40"/>
  <c r="V38" i="40"/>
  <c r="V39" i="40"/>
  <c r="V40" i="40"/>
  <c r="V41" i="40"/>
  <c r="R27" i="40"/>
  <c r="S27" i="40"/>
  <c r="T27" i="40"/>
  <c r="R28" i="40"/>
  <c r="S28" i="40"/>
  <c r="T28" i="40"/>
  <c r="R29" i="40"/>
  <c r="S29" i="40"/>
  <c r="T29" i="40"/>
  <c r="R30" i="40"/>
  <c r="S30" i="40"/>
  <c r="T30" i="40"/>
  <c r="R31" i="40"/>
  <c r="S31" i="40"/>
  <c r="T31" i="40"/>
  <c r="R32" i="40"/>
  <c r="S32" i="40"/>
  <c r="T32" i="40"/>
  <c r="R33" i="40"/>
  <c r="S33" i="40"/>
  <c r="T33" i="40"/>
  <c r="R34" i="40"/>
  <c r="S34" i="40"/>
  <c r="T34" i="40"/>
  <c r="R35" i="40"/>
  <c r="S35" i="40"/>
  <c r="T35" i="40"/>
  <c r="R36" i="40"/>
  <c r="S36" i="40"/>
  <c r="T36" i="40"/>
  <c r="R37" i="40"/>
  <c r="S37" i="40"/>
  <c r="T37" i="40"/>
  <c r="R38" i="40"/>
  <c r="S38" i="40"/>
  <c r="T38" i="40"/>
  <c r="R39" i="40"/>
  <c r="S39" i="40"/>
  <c r="T39" i="40"/>
  <c r="R40" i="40"/>
  <c r="S40" i="40"/>
  <c r="T40" i="40"/>
  <c r="R41" i="40"/>
  <c r="S41" i="40"/>
  <c r="T41" i="40"/>
  <c r="Q39" i="40"/>
  <c r="Q40" i="40"/>
  <c r="Q41" i="40"/>
  <c r="E27" i="40"/>
  <c r="F27" i="40"/>
  <c r="G27" i="40"/>
  <c r="H27" i="40"/>
  <c r="I27" i="40"/>
  <c r="J27" i="40"/>
  <c r="K27" i="40"/>
  <c r="L27" i="40"/>
  <c r="M27" i="40"/>
  <c r="N27" i="40"/>
  <c r="O27" i="40"/>
  <c r="E28" i="40"/>
  <c r="F28" i="40"/>
  <c r="G28" i="40"/>
  <c r="H28" i="40"/>
  <c r="I28" i="40"/>
  <c r="J28" i="40"/>
  <c r="K28" i="40"/>
  <c r="L28" i="40"/>
  <c r="M28" i="40"/>
  <c r="N28" i="40"/>
  <c r="O28" i="40"/>
  <c r="E29" i="40"/>
  <c r="F29" i="40"/>
  <c r="G29" i="40"/>
  <c r="H29" i="40"/>
  <c r="I29" i="40"/>
  <c r="J29" i="40"/>
  <c r="K29" i="40"/>
  <c r="L29" i="40"/>
  <c r="M29" i="40"/>
  <c r="N29" i="40"/>
  <c r="O29" i="40"/>
  <c r="E30" i="40"/>
  <c r="F30" i="40"/>
  <c r="H30" i="40"/>
  <c r="I30" i="40"/>
  <c r="J30" i="40"/>
  <c r="K30" i="40"/>
  <c r="L30" i="40"/>
  <c r="M30" i="40"/>
  <c r="N30" i="40"/>
  <c r="O30" i="40"/>
  <c r="E31" i="40"/>
  <c r="F31" i="40"/>
  <c r="G31" i="40"/>
  <c r="H31" i="40"/>
  <c r="I31" i="40"/>
  <c r="J31" i="40"/>
  <c r="K31" i="40"/>
  <c r="L31" i="40"/>
  <c r="M31" i="40"/>
  <c r="N31" i="40"/>
  <c r="O31" i="40"/>
  <c r="E32" i="40"/>
  <c r="F32" i="40"/>
  <c r="G32" i="40"/>
  <c r="H32" i="40"/>
  <c r="I32" i="40"/>
  <c r="J32" i="40"/>
  <c r="K32" i="40"/>
  <c r="L32" i="40"/>
  <c r="M32" i="40"/>
  <c r="N32" i="40"/>
  <c r="O32" i="40"/>
  <c r="E33" i="40"/>
  <c r="F33" i="40"/>
  <c r="G33" i="40"/>
  <c r="H33" i="40"/>
  <c r="I33" i="40"/>
  <c r="J33" i="40"/>
  <c r="K33" i="40"/>
  <c r="L33" i="40"/>
  <c r="M33" i="40"/>
  <c r="N33" i="40"/>
  <c r="O33" i="40"/>
  <c r="E34" i="40"/>
  <c r="F34" i="40"/>
  <c r="G34" i="40"/>
  <c r="H34" i="40"/>
  <c r="I34" i="40"/>
  <c r="J34" i="40"/>
  <c r="K34" i="40"/>
  <c r="L34" i="40"/>
  <c r="M34" i="40"/>
  <c r="N34" i="40"/>
  <c r="O34" i="40"/>
  <c r="E35" i="40"/>
  <c r="F35" i="40"/>
  <c r="G35" i="40"/>
  <c r="H35" i="40"/>
  <c r="I35" i="40"/>
  <c r="J35" i="40"/>
  <c r="K35" i="40"/>
  <c r="L35" i="40"/>
  <c r="M35" i="40"/>
  <c r="N35" i="40"/>
  <c r="O35" i="40"/>
  <c r="E36" i="40"/>
  <c r="F36" i="40"/>
  <c r="G36" i="40"/>
  <c r="H36" i="40"/>
  <c r="I36" i="40"/>
  <c r="J36" i="40"/>
  <c r="K36" i="40"/>
  <c r="L36" i="40"/>
  <c r="M36" i="40"/>
  <c r="N36" i="40"/>
  <c r="O36" i="40"/>
  <c r="E37" i="40"/>
  <c r="F37" i="40"/>
  <c r="G37" i="40"/>
  <c r="H37" i="40"/>
  <c r="I37" i="40"/>
  <c r="J37" i="40"/>
  <c r="K37" i="40"/>
  <c r="L37" i="40"/>
  <c r="M37" i="40"/>
  <c r="N37" i="40"/>
  <c r="O37" i="40"/>
  <c r="E38" i="40"/>
  <c r="F38" i="40"/>
  <c r="G38" i="40"/>
  <c r="H38" i="40"/>
  <c r="I38" i="40"/>
  <c r="J38" i="40"/>
  <c r="K38" i="40"/>
  <c r="L38" i="40"/>
  <c r="M38" i="40"/>
  <c r="N38" i="40"/>
  <c r="O38" i="40"/>
  <c r="E39" i="40"/>
  <c r="F39" i="40"/>
  <c r="G39" i="40"/>
  <c r="H39" i="40"/>
  <c r="I39" i="40"/>
  <c r="J39" i="40"/>
  <c r="K39" i="40"/>
  <c r="L39" i="40"/>
  <c r="M39" i="40"/>
  <c r="N39" i="40"/>
  <c r="O39" i="40"/>
  <c r="E40" i="40"/>
  <c r="F40" i="40"/>
  <c r="G40" i="40"/>
  <c r="H40" i="40"/>
  <c r="I40" i="40"/>
  <c r="J40" i="40"/>
  <c r="K40" i="40"/>
  <c r="L40" i="40"/>
  <c r="M40" i="40"/>
  <c r="N40" i="40"/>
  <c r="O40" i="40"/>
  <c r="E41" i="40"/>
  <c r="F41" i="40"/>
  <c r="G41" i="40"/>
  <c r="H41" i="40"/>
  <c r="I41" i="40"/>
  <c r="J41" i="40"/>
  <c r="K41" i="40"/>
  <c r="L41" i="40"/>
  <c r="M41" i="40"/>
  <c r="N41" i="40"/>
  <c r="O41" i="40"/>
  <c r="D28" i="40"/>
  <c r="D29" i="40"/>
  <c r="D30" i="40"/>
  <c r="D31" i="40"/>
  <c r="D32" i="40"/>
  <c r="D33" i="40"/>
  <c r="D34" i="40"/>
  <c r="D35" i="40"/>
  <c r="D36" i="40"/>
  <c r="D39" i="40"/>
  <c r="D40" i="40"/>
  <c r="D41" i="40"/>
  <c r="B28" i="40"/>
  <c r="B29" i="40"/>
  <c r="B30" i="40"/>
  <c r="B31" i="40"/>
  <c r="B32" i="40"/>
  <c r="B33" i="40"/>
  <c r="B34" i="40"/>
  <c r="B35" i="40"/>
  <c r="B36" i="40"/>
  <c r="B39" i="40"/>
  <c r="B40" i="40"/>
  <c r="B41" i="40"/>
  <c r="Z39" i="40" l="1"/>
  <c r="U41" i="40"/>
  <c r="Z41" i="40"/>
  <c r="P41" i="40"/>
  <c r="U40" i="40"/>
  <c r="Z40" i="40"/>
  <c r="P40" i="40"/>
  <c r="AA40" i="40" s="1"/>
  <c r="U39" i="40"/>
  <c r="Z38" i="40"/>
  <c r="Z37" i="40"/>
  <c r="P39" i="40"/>
  <c r="AA39" i="40" s="1"/>
  <c r="AA41" i="40"/>
  <c r="T20" i="39"/>
  <c r="X5" i="39"/>
  <c r="O20" i="39"/>
  <c r="S5" i="39"/>
  <c r="B20" i="39"/>
  <c r="N5" i="39"/>
  <c r="B11" i="33"/>
  <c r="B22" i="37"/>
  <c r="S4" i="36"/>
  <c r="N4" i="36"/>
  <c r="O34" i="36"/>
  <c r="T34" i="36"/>
  <c r="B34" i="36"/>
  <c r="N17" i="39" l="1"/>
  <c r="S17" i="39"/>
  <c r="X9" i="39"/>
  <c r="X10" i="39"/>
  <c r="X11" i="39"/>
  <c r="X12" i="39"/>
  <c r="X13" i="39"/>
  <c r="X14" i="39"/>
  <c r="X15" i="39"/>
  <c r="X16" i="39"/>
  <c r="X17" i="39"/>
  <c r="S9" i="39"/>
  <c r="S10" i="39"/>
  <c r="S11" i="39"/>
  <c r="S12" i="39"/>
  <c r="S13" i="39"/>
  <c r="N9" i="39"/>
  <c r="N10" i="39"/>
  <c r="N11" i="39"/>
  <c r="N12" i="39"/>
  <c r="N13" i="39"/>
  <c r="V28" i="40" l="1"/>
  <c r="V29" i="40"/>
  <c r="Z29" i="40" s="1"/>
  <c r="V30" i="40"/>
  <c r="V31" i="40"/>
  <c r="Z31" i="40" s="1"/>
  <c r="V32" i="40"/>
  <c r="V33" i="40"/>
  <c r="Z33" i="40" s="1"/>
  <c r="V34" i="40"/>
  <c r="Z34" i="40" s="1"/>
  <c r="V35" i="40"/>
  <c r="Z35" i="40" s="1"/>
  <c r="Q28" i="40"/>
  <c r="U28" i="40" s="1"/>
  <c r="Q29" i="40"/>
  <c r="Q30" i="40"/>
  <c r="U30" i="40" s="1"/>
  <c r="Q31" i="40"/>
  <c r="Q32" i="40"/>
  <c r="Q33" i="40"/>
  <c r="Q34" i="40"/>
  <c r="U34" i="40" s="1"/>
  <c r="Q35" i="40"/>
  <c r="Q36" i="40"/>
  <c r="U36" i="40" s="1"/>
  <c r="Q37" i="40"/>
  <c r="U37" i="40" s="1"/>
  <c r="Q38" i="40"/>
  <c r="U38" i="40" s="1"/>
  <c r="P38" i="40" l="1"/>
  <c r="P37" i="40"/>
  <c r="P36" i="40"/>
  <c r="P35" i="40"/>
  <c r="P34" i="40"/>
  <c r="P33" i="40"/>
  <c r="P32" i="40"/>
  <c r="P31" i="40"/>
  <c r="P29" i="40"/>
  <c r="P28" i="40"/>
  <c r="U33" i="40"/>
  <c r="U29" i="40"/>
  <c r="Z32" i="40"/>
  <c r="Z28" i="40"/>
  <c r="U32" i="40"/>
  <c r="U35" i="40"/>
  <c r="U31" i="40"/>
  <c r="Z30" i="40"/>
  <c r="X5" i="36"/>
  <c r="X6" i="36"/>
  <c r="X7" i="36"/>
  <c r="X8" i="36"/>
  <c r="X9" i="36"/>
  <c r="X10" i="36"/>
  <c r="X11" i="36"/>
  <c r="X12" i="36"/>
  <c r="X13" i="36"/>
  <c r="X4" i="36"/>
  <c r="S5" i="36"/>
  <c r="S6" i="36"/>
  <c r="S7" i="36"/>
  <c r="S8" i="36"/>
  <c r="S9" i="36"/>
  <c r="S10" i="36"/>
  <c r="S11" i="36"/>
  <c r="S12" i="36"/>
  <c r="S13" i="36"/>
  <c r="N5" i="36"/>
  <c r="N6" i="36"/>
  <c r="N7" i="36"/>
  <c r="N8" i="36"/>
  <c r="N9" i="36"/>
  <c r="N10" i="36"/>
  <c r="N11" i="36"/>
  <c r="N12" i="36"/>
  <c r="N13" i="36"/>
  <c r="AA28" i="40" l="1"/>
  <c r="AA34" i="40"/>
  <c r="AA35" i="40"/>
  <c r="AA38" i="40"/>
  <c r="AA31" i="40"/>
  <c r="AA36" i="40"/>
  <c r="AA29" i="40"/>
  <c r="AA33" i="40"/>
  <c r="AA37" i="40"/>
  <c r="AA32" i="40"/>
  <c r="Z53" i="40"/>
  <c r="Z54" i="40"/>
  <c r="Z55" i="40"/>
  <c r="U53" i="40"/>
  <c r="U54" i="40"/>
  <c r="U55" i="40"/>
  <c r="P53" i="40"/>
  <c r="P54" i="40"/>
  <c r="P55" i="40"/>
  <c r="P52" i="40"/>
  <c r="U52" i="40"/>
  <c r="Z52" i="40"/>
  <c r="E49" i="40"/>
  <c r="F49" i="40"/>
  <c r="G49" i="40"/>
  <c r="H49" i="40"/>
  <c r="I49" i="40"/>
  <c r="J49" i="40"/>
  <c r="K49" i="40"/>
  <c r="L49" i="40"/>
  <c r="M49" i="40"/>
  <c r="N49" i="40"/>
  <c r="O49" i="40"/>
  <c r="Q49" i="40"/>
  <c r="R49" i="40"/>
  <c r="S49" i="40"/>
  <c r="T49" i="40"/>
  <c r="V49" i="40"/>
  <c r="W49" i="40"/>
  <c r="X49" i="40"/>
  <c r="Y49" i="40"/>
  <c r="D49" i="40"/>
  <c r="C49" i="40"/>
  <c r="AA53" i="40" l="1"/>
  <c r="AA54" i="40"/>
  <c r="AA55" i="40"/>
  <c r="AA52" i="40"/>
  <c r="U34" i="36"/>
  <c r="V34" i="36"/>
  <c r="W34" i="36"/>
  <c r="U35" i="36"/>
  <c r="V35" i="36"/>
  <c r="W35" i="36"/>
  <c r="U36" i="36"/>
  <c r="V36" i="36"/>
  <c r="W36" i="36"/>
  <c r="U37" i="36"/>
  <c r="V37" i="36"/>
  <c r="W37" i="36"/>
  <c r="U38" i="36"/>
  <c r="V38" i="36"/>
  <c r="W38" i="36"/>
  <c r="U39" i="36"/>
  <c r="V39" i="36"/>
  <c r="W39" i="36"/>
  <c r="U40" i="36"/>
  <c r="V40" i="36"/>
  <c r="W40" i="36"/>
  <c r="U41" i="36"/>
  <c r="V41" i="36"/>
  <c r="W41" i="36"/>
  <c r="U42" i="36"/>
  <c r="V42" i="36"/>
  <c r="W42" i="36"/>
  <c r="U43" i="36"/>
  <c r="V43" i="36"/>
  <c r="W43" i="36"/>
  <c r="T43" i="36"/>
  <c r="T42" i="36"/>
  <c r="T41" i="36"/>
  <c r="T40" i="36"/>
  <c r="T39" i="36"/>
  <c r="T38" i="36"/>
  <c r="T37" i="36"/>
  <c r="T36" i="36"/>
  <c r="T35" i="36"/>
  <c r="P34" i="36"/>
  <c r="Q34" i="36"/>
  <c r="R34" i="36"/>
  <c r="P35" i="36"/>
  <c r="Q35" i="36"/>
  <c r="R35" i="36"/>
  <c r="P36" i="36"/>
  <c r="Q36" i="36"/>
  <c r="R36" i="36"/>
  <c r="P37" i="36"/>
  <c r="Q37" i="36"/>
  <c r="R37" i="36"/>
  <c r="P38" i="36"/>
  <c r="Q38" i="36"/>
  <c r="R38" i="36"/>
  <c r="P39" i="36"/>
  <c r="Q39" i="36"/>
  <c r="R39" i="36"/>
  <c r="P40" i="36"/>
  <c r="Q40" i="36"/>
  <c r="R40" i="36"/>
  <c r="P41" i="36"/>
  <c r="Q41" i="36"/>
  <c r="R41" i="36"/>
  <c r="P42" i="36"/>
  <c r="Q42" i="36"/>
  <c r="R42" i="36"/>
  <c r="P43" i="36"/>
  <c r="Q43" i="36"/>
  <c r="R43" i="36"/>
  <c r="O43" i="36"/>
  <c r="O42" i="36"/>
  <c r="O41" i="36"/>
  <c r="O40" i="36"/>
  <c r="O39" i="36"/>
  <c r="O38" i="36"/>
  <c r="O37" i="36"/>
  <c r="O36" i="36"/>
  <c r="O35" i="36"/>
  <c r="B14" i="36"/>
  <c r="C34" i="36"/>
  <c r="D34" i="36"/>
  <c r="E34" i="36"/>
  <c r="F34" i="36"/>
  <c r="H34" i="36"/>
  <c r="I34" i="36"/>
  <c r="J34" i="36"/>
  <c r="K34" i="36"/>
  <c r="L34" i="36"/>
  <c r="M34" i="36"/>
  <c r="C35" i="36"/>
  <c r="D35" i="36"/>
  <c r="E35" i="36"/>
  <c r="F35" i="36"/>
  <c r="G35" i="36"/>
  <c r="H35" i="36"/>
  <c r="I35" i="36"/>
  <c r="J35" i="36"/>
  <c r="K35" i="36"/>
  <c r="L35" i="36"/>
  <c r="M35" i="36"/>
  <c r="C36" i="36"/>
  <c r="D36" i="36"/>
  <c r="E36" i="36"/>
  <c r="F36" i="36"/>
  <c r="G36" i="36"/>
  <c r="H36" i="36"/>
  <c r="I36" i="36"/>
  <c r="J36" i="36"/>
  <c r="K36" i="36"/>
  <c r="L36" i="36"/>
  <c r="M36" i="36"/>
  <c r="C37" i="36"/>
  <c r="D37" i="36"/>
  <c r="E37" i="36"/>
  <c r="F37" i="36"/>
  <c r="G37" i="36"/>
  <c r="H37" i="36"/>
  <c r="I37" i="36"/>
  <c r="J37" i="36"/>
  <c r="K37" i="36"/>
  <c r="L37" i="36"/>
  <c r="M37" i="36"/>
  <c r="C38" i="36"/>
  <c r="D38" i="36"/>
  <c r="E38" i="36"/>
  <c r="F38" i="36"/>
  <c r="G38" i="36"/>
  <c r="H38" i="36"/>
  <c r="I38" i="36"/>
  <c r="J38" i="36"/>
  <c r="K38" i="36"/>
  <c r="L38" i="36"/>
  <c r="M38" i="36"/>
  <c r="C39" i="36"/>
  <c r="D39" i="36"/>
  <c r="E39" i="36"/>
  <c r="F39" i="36"/>
  <c r="G39" i="36"/>
  <c r="H39" i="36"/>
  <c r="I39" i="36"/>
  <c r="J39" i="36"/>
  <c r="K39" i="36"/>
  <c r="L39" i="36"/>
  <c r="M39" i="36"/>
  <c r="C40" i="36"/>
  <c r="D40" i="36"/>
  <c r="E40" i="36"/>
  <c r="F40" i="36"/>
  <c r="G40" i="36"/>
  <c r="H40" i="36"/>
  <c r="I40" i="36"/>
  <c r="J40" i="36"/>
  <c r="K40" i="36"/>
  <c r="L40" i="36"/>
  <c r="M40" i="36"/>
  <c r="C41" i="36"/>
  <c r="D41" i="36"/>
  <c r="E41" i="36"/>
  <c r="F41" i="36"/>
  <c r="G41" i="36"/>
  <c r="H41" i="36"/>
  <c r="G34" i="36" s="1"/>
  <c r="I41" i="36"/>
  <c r="J41" i="36"/>
  <c r="K41" i="36"/>
  <c r="L41" i="36"/>
  <c r="M41" i="36"/>
  <c r="C42" i="36"/>
  <c r="D42" i="36"/>
  <c r="E42" i="36"/>
  <c r="F42" i="36"/>
  <c r="G42" i="36"/>
  <c r="H42" i="36"/>
  <c r="I42" i="36"/>
  <c r="J42" i="36"/>
  <c r="K42" i="36"/>
  <c r="L42" i="36"/>
  <c r="M42" i="36"/>
  <c r="C43" i="36"/>
  <c r="D43" i="36"/>
  <c r="E43" i="36"/>
  <c r="F43" i="36"/>
  <c r="G43" i="36"/>
  <c r="H43" i="36"/>
  <c r="I43" i="36"/>
  <c r="J43" i="36"/>
  <c r="K43" i="36"/>
  <c r="L43" i="36"/>
  <c r="M43" i="36"/>
  <c r="B43" i="36"/>
  <c r="B42" i="36"/>
  <c r="B41" i="36"/>
  <c r="B40" i="36"/>
  <c r="B39" i="36"/>
  <c r="B38" i="36"/>
  <c r="B37" i="36"/>
  <c r="B36" i="36"/>
  <c r="B35" i="36"/>
  <c r="A35" i="36"/>
  <c r="A36" i="36"/>
  <c r="A37" i="36"/>
  <c r="A38" i="36"/>
  <c r="A39" i="36"/>
  <c r="A40" i="36"/>
  <c r="A41" i="36"/>
  <c r="A42" i="36"/>
  <c r="A43" i="36"/>
  <c r="A34" i="36"/>
  <c r="A20" i="36"/>
  <c r="A21" i="36"/>
  <c r="A22" i="36"/>
  <c r="A23" i="36"/>
  <c r="A24" i="36"/>
  <c r="A25" i="36"/>
  <c r="A26" i="36"/>
  <c r="A27" i="36"/>
  <c r="A28" i="36"/>
  <c r="A19" i="36"/>
  <c r="W14" i="36"/>
  <c r="V14" i="36"/>
  <c r="U14" i="36"/>
  <c r="T14" i="36"/>
  <c r="R14" i="36"/>
  <c r="Q14" i="36"/>
  <c r="P14" i="36"/>
  <c r="O14" i="36"/>
  <c r="M14" i="36"/>
  <c r="L14" i="36"/>
  <c r="K14" i="36"/>
  <c r="J14" i="36"/>
  <c r="I14" i="36"/>
  <c r="H14" i="36"/>
  <c r="G14" i="36"/>
  <c r="F14" i="36"/>
  <c r="E14" i="36"/>
  <c r="D14" i="36"/>
  <c r="C14" i="36"/>
  <c r="S34" i="36" l="1"/>
  <c r="X40" i="36"/>
  <c r="X36" i="36"/>
  <c r="O44" i="36"/>
  <c r="V44" i="36"/>
  <c r="X9" i="40" s="1"/>
  <c r="P44" i="36"/>
  <c r="S40" i="36"/>
  <c r="S43" i="36"/>
  <c r="X41" i="36"/>
  <c r="B44" i="36"/>
  <c r="J44" i="36"/>
  <c r="F44" i="36"/>
  <c r="S38" i="36"/>
  <c r="N37" i="36"/>
  <c r="H44" i="36"/>
  <c r="K44" i="36"/>
  <c r="C44" i="36"/>
  <c r="N42" i="36"/>
  <c r="N36" i="36"/>
  <c r="E44" i="36"/>
  <c r="X37" i="36"/>
  <c r="N38" i="36"/>
  <c r="S42" i="36"/>
  <c r="Q44" i="36"/>
  <c r="N39" i="36"/>
  <c r="L44" i="36"/>
  <c r="D44" i="36"/>
  <c r="G44" i="36"/>
  <c r="M44" i="36"/>
  <c r="I44" i="36"/>
  <c r="N14" i="36"/>
  <c r="X42" i="36"/>
  <c r="X38" i="36"/>
  <c r="W44" i="36"/>
  <c r="Y9" i="40" s="1"/>
  <c r="S14" i="36"/>
  <c r="X14" i="36"/>
  <c r="S41" i="36"/>
  <c r="S36" i="36"/>
  <c r="R44" i="36"/>
  <c r="X34" i="36"/>
  <c r="X43" i="36"/>
  <c r="U44" i="36"/>
  <c r="W9" i="40" s="1"/>
  <c r="T44" i="36"/>
  <c r="V9" i="40" s="1"/>
  <c r="X39" i="36"/>
  <c r="X35" i="36"/>
  <c r="S39" i="36"/>
  <c r="S35" i="36"/>
  <c r="S37" i="36"/>
  <c r="N35" i="36"/>
  <c r="N43" i="36"/>
  <c r="N40" i="36"/>
  <c r="N41" i="36"/>
  <c r="N34" i="36"/>
  <c r="Z9" i="40" l="1"/>
  <c r="U9" i="40"/>
  <c r="P9" i="40"/>
  <c r="N44" i="36"/>
  <c r="X44" i="36"/>
  <c r="S44" i="36"/>
  <c r="B18" i="32"/>
  <c r="AA9" i="40" l="1"/>
  <c r="E7" i="45"/>
  <c r="Z51" i="40" l="1"/>
  <c r="Z50" i="40"/>
  <c r="U51" i="40"/>
  <c r="U50" i="40"/>
  <c r="U49" i="40" s="1"/>
  <c r="P51" i="40"/>
  <c r="P50" i="40"/>
  <c r="A22" i="44"/>
  <c r="A23" i="44"/>
  <c r="A24" i="44"/>
  <c r="A25" i="44"/>
  <c r="A26" i="44"/>
  <c r="A27" i="44"/>
  <c r="A28" i="44"/>
  <c r="A29" i="44"/>
  <c r="A30" i="44"/>
  <c r="A21" i="44"/>
  <c r="A6" i="44"/>
  <c r="A7" i="44"/>
  <c r="A8" i="44"/>
  <c r="A9" i="44"/>
  <c r="A10" i="44"/>
  <c r="A11" i="44"/>
  <c r="A12" i="44"/>
  <c r="A13" i="44"/>
  <c r="A14" i="44"/>
  <c r="A5" i="44"/>
  <c r="P49" i="40" l="1"/>
  <c r="Z49" i="40"/>
  <c r="AA50" i="40"/>
  <c r="AA51" i="40"/>
  <c r="Z48" i="40"/>
  <c r="Z47" i="40" s="1"/>
  <c r="U48" i="40"/>
  <c r="U47" i="40" s="1"/>
  <c r="AA49" i="40" l="1"/>
  <c r="R47" i="40" l="1"/>
  <c r="S47" i="40"/>
  <c r="T47" i="40"/>
  <c r="V47" i="40"/>
  <c r="W47" i="40"/>
  <c r="X47" i="40"/>
  <c r="Y47" i="40"/>
  <c r="Q47" i="40"/>
  <c r="C48" i="40"/>
  <c r="C47" i="40" s="1"/>
  <c r="C56" i="40" s="1"/>
  <c r="G96" i="35"/>
  <c r="G97" i="35"/>
  <c r="G98" i="35"/>
  <c r="G99" i="35"/>
  <c r="G100" i="35"/>
  <c r="G101" i="35"/>
  <c r="G102" i="35"/>
  <c r="G103" i="35"/>
  <c r="G104" i="35"/>
  <c r="G95" i="35"/>
  <c r="D27" i="40" l="1"/>
  <c r="P27" i="40" s="1"/>
  <c r="B27" i="40"/>
  <c r="Q27" i="40"/>
  <c r="U27" i="40" s="1"/>
  <c r="G53" i="36"/>
  <c r="G54" i="36"/>
  <c r="G55" i="36"/>
  <c r="G56" i="36"/>
  <c r="G57" i="36"/>
  <c r="G58" i="36"/>
  <c r="G59" i="36"/>
  <c r="G60" i="36"/>
  <c r="G61" i="36"/>
  <c r="G52" i="36"/>
  <c r="D58" i="36"/>
  <c r="D59" i="36"/>
  <c r="D60" i="36"/>
  <c r="D61" i="36"/>
  <c r="D62" i="36"/>
  <c r="D64" i="36"/>
  <c r="D65" i="36"/>
  <c r="D66" i="36"/>
  <c r="D67" i="36"/>
  <c r="D68" i="36"/>
  <c r="D70" i="36"/>
  <c r="D71" i="36"/>
  <c r="D72" i="36"/>
  <c r="D73" i="36"/>
  <c r="D74" i="36"/>
  <c r="D76" i="36"/>
  <c r="D77" i="36"/>
  <c r="D78" i="36"/>
  <c r="D79" i="36"/>
  <c r="D80" i="36"/>
  <c r="D82" i="36"/>
  <c r="D83" i="36"/>
  <c r="D84" i="36"/>
  <c r="D85" i="36"/>
  <c r="D86" i="36"/>
  <c r="D88" i="36"/>
  <c r="D89" i="36"/>
  <c r="D90" i="36"/>
  <c r="D91" i="36"/>
  <c r="D92" i="36"/>
  <c r="D94" i="36"/>
  <c r="D95" i="36"/>
  <c r="D96" i="36"/>
  <c r="D97" i="36"/>
  <c r="D98" i="36"/>
  <c r="D100" i="36"/>
  <c r="D101" i="36"/>
  <c r="D102" i="36"/>
  <c r="D103" i="36"/>
  <c r="D104" i="36"/>
  <c r="D106" i="36"/>
  <c r="D107" i="36"/>
  <c r="D108" i="36"/>
  <c r="D109" i="36"/>
  <c r="D110" i="36"/>
  <c r="D53" i="36"/>
  <c r="D54" i="36"/>
  <c r="D55" i="36"/>
  <c r="D56" i="36"/>
  <c r="D52" i="36"/>
  <c r="X5" i="37"/>
  <c r="A105" i="36"/>
  <c r="A99" i="36"/>
  <c r="A93" i="36"/>
  <c r="A87" i="36"/>
  <c r="A81" i="36"/>
  <c r="A75" i="36"/>
  <c r="A69" i="36"/>
  <c r="A63" i="36"/>
  <c r="A57" i="36"/>
  <c r="A51" i="36"/>
  <c r="P24" i="37"/>
  <c r="O30" i="37"/>
  <c r="C22" i="37"/>
  <c r="D22" i="37"/>
  <c r="E22" i="37"/>
  <c r="F22" i="37"/>
  <c r="G22" i="37"/>
  <c r="H22" i="37"/>
  <c r="I22" i="37"/>
  <c r="J22" i="37"/>
  <c r="K22" i="37"/>
  <c r="L22" i="37"/>
  <c r="M22" i="37"/>
  <c r="C23" i="37"/>
  <c r="D23" i="37"/>
  <c r="E23" i="37"/>
  <c r="F23" i="37"/>
  <c r="G23" i="37"/>
  <c r="H23" i="37"/>
  <c r="I23" i="37"/>
  <c r="J23" i="37"/>
  <c r="K23" i="37"/>
  <c r="L23" i="37"/>
  <c r="M23" i="37"/>
  <c r="C24" i="37"/>
  <c r="D24" i="37"/>
  <c r="E24" i="37"/>
  <c r="F24" i="37"/>
  <c r="G24" i="37"/>
  <c r="H24" i="37"/>
  <c r="I24" i="37"/>
  <c r="J24" i="37"/>
  <c r="K24" i="37"/>
  <c r="L24" i="37"/>
  <c r="M24" i="37"/>
  <c r="C25" i="37"/>
  <c r="D25" i="37"/>
  <c r="E25" i="37"/>
  <c r="F25" i="37"/>
  <c r="G25" i="37"/>
  <c r="H25" i="37"/>
  <c r="I25" i="37"/>
  <c r="J25" i="37"/>
  <c r="K25" i="37"/>
  <c r="L25" i="37"/>
  <c r="M25" i="37"/>
  <c r="C26" i="37"/>
  <c r="D26" i="37"/>
  <c r="E26" i="37"/>
  <c r="F26" i="37"/>
  <c r="G26" i="37"/>
  <c r="H26" i="37"/>
  <c r="I26" i="37"/>
  <c r="J26" i="37"/>
  <c r="K26" i="37"/>
  <c r="L26" i="37"/>
  <c r="M26" i="37"/>
  <c r="C27" i="37"/>
  <c r="D27" i="37"/>
  <c r="E27" i="37"/>
  <c r="F27" i="37"/>
  <c r="G27" i="37"/>
  <c r="H27" i="37"/>
  <c r="I27" i="37"/>
  <c r="J27" i="37"/>
  <c r="K27" i="37"/>
  <c r="L27" i="37"/>
  <c r="M27" i="37"/>
  <c r="C28" i="37"/>
  <c r="D28" i="37"/>
  <c r="E28" i="37"/>
  <c r="F28" i="37"/>
  <c r="G28" i="37"/>
  <c r="H28" i="37"/>
  <c r="I28" i="37"/>
  <c r="J28" i="37"/>
  <c r="K28" i="37"/>
  <c r="L28" i="37"/>
  <c r="M28" i="37"/>
  <c r="C29" i="37"/>
  <c r="D29" i="37"/>
  <c r="E29" i="37"/>
  <c r="F29" i="37"/>
  <c r="G29" i="37"/>
  <c r="H29" i="37"/>
  <c r="I29" i="37"/>
  <c r="J29" i="37"/>
  <c r="K29" i="37"/>
  <c r="L29" i="37"/>
  <c r="M29" i="37"/>
  <c r="C30" i="37"/>
  <c r="D30" i="37"/>
  <c r="E30" i="37"/>
  <c r="F30" i="37"/>
  <c r="G30" i="37"/>
  <c r="H30" i="37"/>
  <c r="I30" i="37"/>
  <c r="J30" i="37"/>
  <c r="K30" i="37"/>
  <c r="L30" i="37"/>
  <c r="M30" i="37"/>
  <c r="C31" i="37"/>
  <c r="D31" i="37"/>
  <c r="E31" i="37"/>
  <c r="F31" i="37"/>
  <c r="G31" i="37"/>
  <c r="H31" i="37"/>
  <c r="I31" i="37"/>
  <c r="J31" i="37"/>
  <c r="K31" i="37"/>
  <c r="L31" i="37"/>
  <c r="M31" i="37"/>
  <c r="B31" i="37"/>
  <c r="B30" i="37"/>
  <c r="B29" i="37"/>
  <c r="B28" i="37"/>
  <c r="B27" i="37"/>
  <c r="B26" i="37"/>
  <c r="B25" i="37"/>
  <c r="B24" i="37"/>
  <c r="B23" i="37"/>
  <c r="N6" i="39"/>
  <c r="N7" i="39"/>
  <c r="N14" i="39"/>
  <c r="N15" i="39"/>
  <c r="N16" i="39"/>
  <c r="N18" i="39"/>
  <c r="N19" i="39"/>
  <c r="C20" i="39"/>
  <c r="D20" i="39"/>
  <c r="F20" i="39"/>
  <c r="G20" i="39"/>
  <c r="H20" i="39"/>
  <c r="I20" i="39"/>
  <c r="J20" i="39"/>
  <c r="K20" i="39"/>
  <c r="L20" i="39"/>
  <c r="M20" i="39"/>
  <c r="D27" i="32"/>
  <c r="D28" i="32"/>
  <c r="D29" i="32"/>
  <c r="D30" i="32"/>
  <c r="D31" i="32"/>
  <c r="D32" i="32"/>
  <c r="D33" i="32"/>
  <c r="D24" i="32"/>
  <c r="D25" i="32"/>
  <c r="D26" i="32"/>
  <c r="D34" i="32"/>
  <c r="D35" i="32"/>
  <c r="D36" i="32"/>
  <c r="D37" i="32"/>
  <c r="D38" i="32"/>
  <c r="D39" i="32"/>
  <c r="D40" i="32"/>
  <c r="D41" i="32"/>
  <c r="D42" i="32"/>
  <c r="D43" i="32"/>
  <c r="D44" i="32"/>
  <c r="D45" i="32"/>
  <c r="D46" i="32"/>
  <c r="D47" i="32"/>
  <c r="D48" i="32"/>
  <c r="D49" i="32"/>
  <c r="D23" i="32"/>
  <c r="T20" i="37"/>
  <c r="O20" i="37"/>
  <c r="X20" i="37"/>
  <c r="S20" i="37"/>
  <c r="V23" i="37"/>
  <c r="W24" i="37"/>
  <c r="T25" i="37"/>
  <c r="U26" i="37"/>
  <c r="V27" i="37"/>
  <c r="W28" i="37"/>
  <c r="T29" i="37"/>
  <c r="U30" i="37"/>
  <c r="V31" i="37"/>
  <c r="U22" i="37"/>
  <c r="A23" i="37"/>
  <c r="A24" i="37"/>
  <c r="A25" i="37"/>
  <c r="A26" i="37"/>
  <c r="A27" i="37"/>
  <c r="A28" i="37"/>
  <c r="A29" i="37"/>
  <c r="A30" i="37"/>
  <c r="A31" i="37"/>
  <c r="A22" i="37"/>
  <c r="A6" i="37"/>
  <c r="A7" i="37"/>
  <c r="A8" i="37"/>
  <c r="A9" i="37"/>
  <c r="A10" i="37"/>
  <c r="A11" i="37"/>
  <c r="A12" i="37"/>
  <c r="A13" i="37"/>
  <c r="A14" i="37"/>
  <c r="A5" i="37"/>
  <c r="U15" i="37"/>
  <c r="V15" i="37"/>
  <c r="W15" i="37"/>
  <c r="T15" i="37"/>
  <c r="X6" i="37"/>
  <c r="X7" i="37"/>
  <c r="X8" i="37"/>
  <c r="X9" i="37"/>
  <c r="X10" i="37"/>
  <c r="X11" i="37"/>
  <c r="X12" i="37"/>
  <c r="X13" i="37"/>
  <c r="X14" i="37"/>
  <c r="S6" i="37"/>
  <c r="S7" i="37"/>
  <c r="S8" i="37"/>
  <c r="S9" i="37"/>
  <c r="S10" i="37"/>
  <c r="S11" i="37"/>
  <c r="S12" i="37"/>
  <c r="S13" i="37"/>
  <c r="S14" i="37"/>
  <c r="S5" i="37"/>
  <c r="P15" i="37"/>
  <c r="Q15" i="37"/>
  <c r="R15" i="37"/>
  <c r="O15" i="37"/>
  <c r="C15" i="37"/>
  <c r="D15" i="37"/>
  <c r="E15" i="37"/>
  <c r="F15" i="37"/>
  <c r="G15" i="37"/>
  <c r="H15" i="37"/>
  <c r="I15" i="37"/>
  <c r="J15" i="37"/>
  <c r="K15" i="37"/>
  <c r="L15" i="37"/>
  <c r="M15" i="37"/>
  <c r="N6" i="37"/>
  <c r="N7" i="37"/>
  <c r="N8" i="37"/>
  <c r="N9" i="37"/>
  <c r="N10" i="37"/>
  <c r="N11" i="37"/>
  <c r="N12" i="37"/>
  <c r="N13" i="37"/>
  <c r="N14" i="37"/>
  <c r="B82" i="35"/>
  <c r="B73" i="35"/>
  <c r="B64" i="35"/>
  <c r="B55" i="35"/>
  <c r="B46" i="35"/>
  <c r="B37" i="35"/>
  <c r="B28" i="35"/>
  <c r="B19" i="35"/>
  <c r="B10" i="35"/>
  <c r="B1" i="35"/>
  <c r="H4" i="38"/>
  <c r="H5" i="38"/>
  <c r="H6" i="38"/>
  <c r="H7" i="38"/>
  <c r="H8" i="38"/>
  <c r="H9" i="38"/>
  <c r="H10" i="38"/>
  <c r="H11" i="38"/>
  <c r="H12" i="38"/>
  <c r="H3" i="38"/>
  <c r="E4" i="38"/>
  <c r="E5" i="38"/>
  <c r="E6" i="38"/>
  <c r="E7" i="38"/>
  <c r="E8" i="38"/>
  <c r="E9" i="38"/>
  <c r="E10" i="38"/>
  <c r="E11" i="38"/>
  <c r="E12" i="38"/>
  <c r="E3" i="38"/>
  <c r="D105" i="36" l="1"/>
  <c r="N15" i="37"/>
  <c r="D50" i="32"/>
  <c r="D81" i="36"/>
  <c r="D87" i="36"/>
  <c r="O28" i="37"/>
  <c r="Q24" i="37"/>
  <c r="R29" i="37"/>
  <c r="R22" i="37"/>
  <c r="Q29" i="37"/>
  <c r="Q22" i="37"/>
  <c r="D75" i="36"/>
  <c r="Q28" i="37"/>
  <c r="T28" i="37"/>
  <c r="D93" i="36"/>
  <c r="O22" i="37"/>
  <c r="P28" i="37"/>
  <c r="T30" i="37"/>
  <c r="O24" i="37"/>
  <c r="R25" i="37"/>
  <c r="V28" i="37"/>
  <c r="O26" i="37"/>
  <c r="Q25" i="37"/>
  <c r="V24" i="37"/>
  <c r="D99" i="36"/>
  <c r="V27" i="40"/>
  <c r="Z27" i="40" s="1"/>
  <c r="AA27" i="40" s="1"/>
  <c r="D69" i="36"/>
  <c r="D57" i="36"/>
  <c r="D63" i="36"/>
  <c r="D51" i="36"/>
  <c r="T22" i="37"/>
  <c r="U28" i="37"/>
  <c r="U24" i="37"/>
  <c r="T24" i="37"/>
  <c r="W29" i="37"/>
  <c r="W25" i="37"/>
  <c r="W22" i="37"/>
  <c r="T26" i="37"/>
  <c r="V29" i="37"/>
  <c r="V25" i="37"/>
  <c r="V22" i="37"/>
  <c r="S6" i="39"/>
  <c r="P31" i="37"/>
  <c r="P27" i="37"/>
  <c r="P23" i="37"/>
  <c r="U31" i="37"/>
  <c r="U27" i="37"/>
  <c r="U23" i="37"/>
  <c r="O23" i="37"/>
  <c r="O27" i="37"/>
  <c r="O31" i="37"/>
  <c r="R30" i="37"/>
  <c r="R26" i="37"/>
  <c r="T23" i="37"/>
  <c r="T27" i="37"/>
  <c r="T31" i="37"/>
  <c r="W30" i="37"/>
  <c r="W26" i="37"/>
  <c r="R31" i="37"/>
  <c r="Q30" i="37"/>
  <c r="P29" i="37"/>
  <c r="R27" i="37"/>
  <c r="Q26" i="37"/>
  <c r="P25" i="37"/>
  <c r="R23" i="37"/>
  <c r="W31" i="37"/>
  <c r="V30" i="37"/>
  <c r="U29" i="37"/>
  <c r="W27" i="37"/>
  <c r="V26" i="37"/>
  <c r="U25" i="37"/>
  <c r="W23" i="37"/>
  <c r="O25" i="37"/>
  <c r="O29" i="37"/>
  <c r="Q31" i="37"/>
  <c r="P30" i="37"/>
  <c r="R28" i="37"/>
  <c r="Q27" i="37"/>
  <c r="P26" i="37"/>
  <c r="R24" i="37"/>
  <c r="Q23" i="37"/>
  <c r="P22" i="37"/>
  <c r="X15" i="37"/>
  <c r="S15" i="37"/>
  <c r="S18" i="39"/>
  <c r="S8" i="39"/>
  <c r="S16" i="39"/>
  <c r="S7" i="39"/>
  <c r="S19" i="39"/>
  <c r="S15" i="39"/>
  <c r="R20" i="39"/>
  <c r="Q20" i="39"/>
  <c r="P20" i="39"/>
  <c r="S14" i="39"/>
  <c r="S7" i="33"/>
  <c r="Q11" i="33"/>
  <c r="S24" i="40" s="1"/>
  <c r="P11" i="33"/>
  <c r="R24" i="40" s="1"/>
  <c r="R11" i="33"/>
  <c r="T24" i="40" s="1"/>
  <c r="S4" i="33"/>
  <c r="S9" i="33"/>
  <c r="S5" i="33"/>
  <c r="S8" i="33"/>
  <c r="S10" i="33"/>
  <c r="S6" i="33"/>
  <c r="O11" i="33"/>
  <c r="Q24" i="40" s="1"/>
  <c r="S30" i="37" l="1"/>
  <c r="T32" i="37"/>
  <c r="V8" i="40" s="1"/>
  <c r="U24" i="40"/>
  <c r="AA55" i="36"/>
  <c r="V55" i="36"/>
  <c r="L55" i="36"/>
  <c r="P55" i="36"/>
  <c r="H55" i="36"/>
  <c r="AC55" i="36"/>
  <c r="X55" i="36"/>
  <c r="J55" i="36"/>
  <c r="N55" i="36"/>
  <c r="R55" i="36"/>
  <c r="Z55" i="36"/>
  <c r="U55" i="36"/>
  <c r="K55" i="36"/>
  <c r="O55" i="36"/>
  <c r="S55" i="36"/>
  <c r="AB55" i="36"/>
  <c r="W55" i="36"/>
  <c r="I55" i="36"/>
  <c r="M55" i="36"/>
  <c r="Q55" i="36"/>
  <c r="AC61" i="36"/>
  <c r="X61" i="36"/>
  <c r="J61" i="36"/>
  <c r="N61" i="36"/>
  <c r="R61" i="36"/>
  <c r="K61" i="36"/>
  <c r="O61" i="36"/>
  <c r="S61" i="36"/>
  <c r="AA61" i="36"/>
  <c r="V61" i="36"/>
  <c r="L61" i="36"/>
  <c r="P61" i="36"/>
  <c r="H61" i="36"/>
  <c r="AB61" i="36"/>
  <c r="W61" i="36"/>
  <c r="I61" i="36"/>
  <c r="M61" i="36"/>
  <c r="Q61" i="36"/>
  <c r="Z61" i="36"/>
  <c r="U61" i="36"/>
  <c r="Z54" i="36"/>
  <c r="U54" i="36"/>
  <c r="K54" i="36"/>
  <c r="O54" i="36"/>
  <c r="S54" i="36"/>
  <c r="H54" i="36"/>
  <c r="AB54" i="36"/>
  <c r="W54" i="36"/>
  <c r="I54" i="36"/>
  <c r="M54" i="36"/>
  <c r="Q54" i="36"/>
  <c r="AC54" i="36"/>
  <c r="X54" i="36"/>
  <c r="J54" i="36"/>
  <c r="N54" i="36"/>
  <c r="R54" i="36"/>
  <c r="AA54" i="36"/>
  <c r="V54" i="36"/>
  <c r="L54" i="36"/>
  <c r="P54" i="36"/>
  <c r="AB56" i="36"/>
  <c r="W56" i="36"/>
  <c r="I56" i="36"/>
  <c r="M56" i="36"/>
  <c r="Q56" i="36"/>
  <c r="R56" i="36"/>
  <c r="Z56" i="36"/>
  <c r="U56" i="36"/>
  <c r="K56" i="36"/>
  <c r="O56" i="36"/>
  <c r="S56" i="36"/>
  <c r="AA56" i="36"/>
  <c r="V56" i="36"/>
  <c r="L56" i="36"/>
  <c r="P56" i="36"/>
  <c r="H56" i="36"/>
  <c r="AC56" i="36"/>
  <c r="X56" i="36"/>
  <c r="J56" i="36"/>
  <c r="N56" i="36"/>
  <c r="Z58" i="36"/>
  <c r="U58" i="36"/>
  <c r="K58" i="36"/>
  <c r="O58" i="36"/>
  <c r="S58" i="36"/>
  <c r="L58" i="36"/>
  <c r="P58" i="36"/>
  <c r="H58" i="36"/>
  <c r="AB58" i="36"/>
  <c r="W58" i="36"/>
  <c r="I58" i="36"/>
  <c r="M58" i="36"/>
  <c r="Q58" i="36"/>
  <c r="AC58" i="36"/>
  <c r="X58" i="36"/>
  <c r="J58" i="36"/>
  <c r="N58" i="36"/>
  <c r="R58" i="36"/>
  <c r="AA58" i="36"/>
  <c r="V58" i="36"/>
  <c r="AB52" i="36"/>
  <c r="W52" i="36"/>
  <c r="Z52" i="36"/>
  <c r="U52" i="36"/>
  <c r="AA52" i="36"/>
  <c r="V52" i="36"/>
  <c r="AC52" i="36"/>
  <c r="X52" i="36"/>
  <c r="AB60" i="36"/>
  <c r="W60" i="36"/>
  <c r="I60" i="36"/>
  <c r="M60" i="36"/>
  <c r="Q60" i="36"/>
  <c r="J60" i="36"/>
  <c r="N60" i="36"/>
  <c r="R60" i="36"/>
  <c r="Z60" i="36"/>
  <c r="U60" i="36"/>
  <c r="K60" i="36"/>
  <c r="O60" i="36"/>
  <c r="S60" i="36"/>
  <c r="AA60" i="36"/>
  <c r="V60" i="36"/>
  <c r="L60" i="36"/>
  <c r="P60" i="36"/>
  <c r="H60" i="36"/>
  <c r="AC60" i="36"/>
  <c r="X60" i="36"/>
  <c r="AC53" i="36"/>
  <c r="X53" i="36"/>
  <c r="J53" i="36"/>
  <c r="N53" i="36"/>
  <c r="R53" i="36"/>
  <c r="AA53" i="36"/>
  <c r="V53" i="36"/>
  <c r="L53" i="36"/>
  <c r="P53" i="36"/>
  <c r="H53" i="36"/>
  <c r="AB53" i="36"/>
  <c r="W53" i="36"/>
  <c r="I53" i="36"/>
  <c r="M53" i="36"/>
  <c r="Q53" i="36"/>
  <c r="Z53" i="36"/>
  <c r="U53" i="36"/>
  <c r="K53" i="36"/>
  <c r="O53" i="36"/>
  <c r="S53" i="36"/>
  <c r="AA59" i="36"/>
  <c r="V59" i="36"/>
  <c r="L59" i="36"/>
  <c r="P59" i="36"/>
  <c r="H59" i="36"/>
  <c r="I59" i="36"/>
  <c r="M59" i="36"/>
  <c r="Q59" i="36"/>
  <c r="AC59" i="36"/>
  <c r="X59" i="36"/>
  <c r="J59" i="36"/>
  <c r="N59" i="36"/>
  <c r="R59" i="36"/>
  <c r="Z59" i="36"/>
  <c r="U59" i="36"/>
  <c r="K59" i="36"/>
  <c r="O59" i="36"/>
  <c r="S59" i="36"/>
  <c r="AB59" i="36"/>
  <c r="W59" i="36"/>
  <c r="AC57" i="36"/>
  <c r="X57" i="36"/>
  <c r="J57" i="36"/>
  <c r="N57" i="36"/>
  <c r="R57" i="36"/>
  <c r="K57" i="36"/>
  <c r="O57" i="36"/>
  <c r="S57" i="36"/>
  <c r="AA57" i="36"/>
  <c r="V57" i="36"/>
  <c r="L57" i="36"/>
  <c r="P57" i="36"/>
  <c r="H57" i="36"/>
  <c r="AB57" i="36"/>
  <c r="W57" i="36"/>
  <c r="I57" i="36"/>
  <c r="M57" i="36"/>
  <c r="Q57" i="36"/>
  <c r="Z57" i="36"/>
  <c r="U57" i="36"/>
  <c r="X29" i="37"/>
  <c r="J52" i="36"/>
  <c r="R52" i="36"/>
  <c r="K52" i="36"/>
  <c r="S52" i="36"/>
  <c r="L52" i="36"/>
  <c r="H52" i="36"/>
  <c r="N52" i="36"/>
  <c r="Q52" i="36"/>
  <c r="O52" i="36"/>
  <c r="P52" i="36"/>
  <c r="I52" i="36"/>
  <c r="M52" i="36"/>
  <c r="S31" i="37"/>
  <c r="S28" i="37"/>
  <c r="S22" i="37"/>
  <c r="X26" i="37"/>
  <c r="S25" i="37"/>
  <c r="S24" i="37"/>
  <c r="X31" i="37"/>
  <c r="X25" i="37"/>
  <c r="X28" i="37"/>
  <c r="S26" i="37"/>
  <c r="X27" i="37"/>
  <c r="X30" i="37"/>
  <c r="V32" i="37"/>
  <c r="X8" i="40" s="1"/>
  <c r="X24" i="37"/>
  <c r="Q32" i="37"/>
  <c r="R32" i="37"/>
  <c r="S29" i="37"/>
  <c r="O32" i="37"/>
  <c r="S27" i="37"/>
  <c r="W20" i="39"/>
  <c r="X5" i="33"/>
  <c r="U11" i="33"/>
  <c r="W24" i="40" s="1"/>
  <c r="X19" i="39"/>
  <c r="X8" i="39"/>
  <c r="X18" i="39"/>
  <c r="X7" i="39"/>
  <c r="X6" i="39"/>
  <c r="X4" i="33"/>
  <c r="W11" i="33"/>
  <c r="Y24" i="40" s="1"/>
  <c r="X7" i="33"/>
  <c r="V11" i="33"/>
  <c r="X24" i="40" s="1"/>
  <c r="X8" i="33"/>
  <c r="X9" i="33"/>
  <c r="X6" i="33"/>
  <c r="X10" i="33"/>
  <c r="X22" i="37"/>
  <c r="P32" i="37"/>
  <c r="R8" i="40" s="1"/>
  <c r="V20" i="39"/>
  <c r="W32" i="37"/>
  <c r="Y8" i="40" s="1"/>
  <c r="X23" i="37"/>
  <c r="U32" i="37"/>
  <c r="W8" i="40" s="1"/>
  <c r="S23" i="37"/>
  <c r="S20" i="39"/>
  <c r="U20" i="39"/>
  <c r="T11" i="33"/>
  <c r="V24" i="40" s="1"/>
  <c r="S11" i="33"/>
  <c r="Z24" i="40" l="1"/>
  <c r="U8" i="40"/>
  <c r="AD52" i="36"/>
  <c r="Z62" i="36"/>
  <c r="H62" i="36"/>
  <c r="Z8" i="40"/>
  <c r="T60" i="36"/>
  <c r="T58" i="36"/>
  <c r="T57" i="36"/>
  <c r="Q42" i="40"/>
  <c r="T42" i="40"/>
  <c r="S42" i="40"/>
  <c r="X42" i="40"/>
  <c r="T59" i="36"/>
  <c r="T56" i="36"/>
  <c r="N62" i="36"/>
  <c r="J15" i="40" s="1"/>
  <c r="T61" i="36"/>
  <c r="I62" i="36"/>
  <c r="E15" i="40" s="1"/>
  <c r="W42" i="40"/>
  <c r="V42" i="40"/>
  <c r="Y42" i="40"/>
  <c r="R42" i="40"/>
  <c r="K12" i="40"/>
  <c r="K14" i="40"/>
  <c r="K10" i="40"/>
  <c r="K13" i="40"/>
  <c r="O12" i="40"/>
  <c r="O14" i="40"/>
  <c r="O10" i="40"/>
  <c r="O13" i="40"/>
  <c r="J12" i="40"/>
  <c r="J14" i="40"/>
  <c r="J10" i="40"/>
  <c r="J13" i="40"/>
  <c r="G12" i="40"/>
  <c r="G14" i="40"/>
  <c r="G10" i="40"/>
  <c r="G13" i="40"/>
  <c r="L12" i="40"/>
  <c r="L10" i="40"/>
  <c r="L13" i="40"/>
  <c r="L14" i="40"/>
  <c r="D12" i="40"/>
  <c r="D10" i="40"/>
  <c r="D13" i="40"/>
  <c r="D14" i="40"/>
  <c r="I12" i="40"/>
  <c r="I14" i="40"/>
  <c r="I10" i="40"/>
  <c r="I13" i="40"/>
  <c r="E12" i="40"/>
  <c r="E14" i="40"/>
  <c r="E10" i="40"/>
  <c r="E13" i="40"/>
  <c r="M12" i="40"/>
  <c r="M14" i="40"/>
  <c r="M10" i="40"/>
  <c r="M13" i="40"/>
  <c r="F12" i="40"/>
  <c r="F14" i="40"/>
  <c r="F10" i="40"/>
  <c r="F13" i="40"/>
  <c r="N12" i="40"/>
  <c r="N14" i="40"/>
  <c r="N10" i="40"/>
  <c r="N13" i="40"/>
  <c r="H12" i="40"/>
  <c r="H10" i="40"/>
  <c r="H13" i="40"/>
  <c r="H14" i="40"/>
  <c r="X11" i="33"/>
  <c r="Y61" i="36"/>
  <c r="Y60" i="36"/>
  <c r="Y59" i="36"/>
  <c r="Y58" i="36"/>
  <c r="Y57" i="36"/>
  <c r="Y56" i="36"/>
  <c r="T55" i="36"/>
  <c r="T54" i="36"/>
  <c r="R62" i="36"/>
  <c r="N15" i="40" s="1"/>
  <c r="N16" i="40" s="1"/>
  <c r="M62" i="36"/>
  <c r="I15" i="40" s="1"/>
  <c r="I16" i="40" s="1"/>
  <c r="J62" i="36"/>
  <c r="F15" i="40" s="1"/>
  <c r="F16" i="40" s="1"/>
  <c r="O62" i="36"/>
  <c r="K15" i="40" s="1"/>
  <c r="K16" i="40" s="1"/>
  <c r="L62" i="36"/>
  <c r="H15" i="40" s="1"/>
  <c r="H16" i="40" s="1"/>
  <c r="Q62" i="36"/>
  <c r="M15" i="40" s="1"/>
  <c r="M16" i="40" s="1"/>
  <c r="P62" i="36"/>
  <c r="L15" i="40" s="1"/>
  <c r="L16" i="40" s="1"/>
  <c r="K62" i="36"/>
  <c r="G15" i="40" s="1"/>
  <c r="G16" i="40" s="1"/>
  <c r="X20" i="39"/>
  <c r="S32" i="37"/>
  <c r="X32" i="37"/>
  <c r="Y21" i="40" l="1"/>
  <c r="T21" i="40"/>
  <c r="X21" i="40"/>
  <c r="R21" i="40"/>
  <c r="W21" i="40"/>
  <c r="U22" i="40"/>
  <c r="Z22" i="40"/>
  <c r="Z42" i="40"/>
  <c r="U42" i="40"/>
  <c r="P12" i="40"/>
  <c r="P14" i="40"/>
  <c r="P13" i="40"/>
  <c r="P10" i="40"/>
  <c r="E20" i="40"/>
  <c r="E16" i="40"/>
  <c r="J18" i="40"/>
  <c r="J16" i="40"/>
  <c r="T53" i="36"/>
  <c r="J19" i="40"/>
  <c r="J20" i="40"/>
  <c r="E19" i="40"/>
  <c r="E18" i="40"/>
  <c r="S12" i="40"/>
  <c r="S14" i="40"/>
  <c r="S10" i="40"/>
  <c r="S13" i="40"/>
  <c r="T13" i="40"/>
  <c r="T12" i="40"/>
  <c r="T14" i="40"/>
  <c r="T10" i="40"/>
  <c r="Q21" i="40"/>
  <c r="Q14" i="40"/>
  <c r="Q10" i="40"/>
  <c r="Q13" i="40"/>
  <c r="Q12" i="40"/>
  <c r="R14" i="40"/>
  <c r="R10" i="40"/>
  <c r="R13" i="40"/>
  <c r="R12" i="40"/>
  <c r="H18" i="40"/>
  <c r="H20" i="40"/>
  <c r="H19" i="40"/>
  <c r="I19" i="40"/>
  <c r="I18" i="40"/>
  <c r="I20" i="40"/>
  <c r="G20" i="40"/>
  <c r="G19" i="40"/>
  <c r="G18" i="40"/>
  <c r="N20" i="40"/>
  <c r="N19" i="40"/>
  <c r="N18" i="40"/>
  <c r="L18" i="40"/>
  <c r="L20" i="40"/>
  <c r="L19" i="40"/>
  <c r="K20" i="40"/>
  <c r="K19" i="40"/>
  <c r="K18" i="40"/>
  <c r="M19" i="40"/>
  <c r="M18" i="40"/>
  <c r="M20" i="40"/>
  <c r="F20" i="40"/>
  <c r="F19" i="40"/>
  <c r="F18" i="40"/>
  <c r="M11" i="40"/>
  <c r="J11" i="40"/>
  <c r="O11" i="40"/>
  <c r="L11" i="40"/>
  <c r="D11" i="40"/>
  <c r="F11" i="40"/>
  <c r="I11" i="40"/>
  <c r="G11" i="40"/>
  <c r="H11" i="40"/>
  <c r="N11" i="40"/>
  <c r="E11" i="40"/>
  <c r="K11" i="40"/>
  <c r="AD61" i="36"/>
  <c r="AD60" i="36"/>
  <c r="AD59" i="36"/>
  <c r="AD58" i="36"/>
  <c r="AD57" i="36"/>
  <c r="AD56" i="36"/>
  <c r="S62" i="36"/>
  <c r="O15" i="40" s="1"/>
  <c r="O16" i="40" s="1"/>
  <c r="Y55" i="36"/>
  <c r="Y54" i="36"/>
  <c r="Y53" i="36"/>
  <c r="W62" i="36"/>
  <c r="S15" i="40" s="1"/>
  <c r="S16" i="40" s="1"/>
  <c r="V62" i="36"/>
  <c r="R15" i="40" s="1"/>
  <c r="R16" i="40" s="1"/>
  <c r="D15" i="40"/>
  <c r="Y52" i="36"/>
  <c r="T52" i="36"/>
  <c r="U62" i="36"/>
  <c r="U23" i="40" l="1"/>
  <c r="D16" i="40"/>
  <c r="P16" i="40" s="1"/>
  <c r="P15" i="40"/>
  <c r="U13" i="40"/>
  <c r="Z23" i="40"/>
  <c r="U14" i="40"/>
  <c r="U10" i="40"/>
  <c r="U12" i="40"/>
  <c r="P11" i="40"/>
  <c r="E17" i="40"/>
  <c r="J17" i="40"/>
  <c r="T62" i="36"/>
  <c r="S11" i="40"/>
  <c r="K17" i="40"/>
  <c r="S20" i="40"/>
  <c r="S19" i="40"/>
  <c r="S18" i="40"/>
  <c r="X12" i="40"/>
  <c r="X14" i="40"/>
  <c r="X10" i="40"/>
  <c r="X13" i="40"/>
  <c r="Y13" i="40"/>
  <c r="Y12" i="40"/>
  <c r="Y14" i="40"/>
  <c r="Y10" i="40"/>
  <c r="S21" i="40"/>
  <c r="U21" i="40" s="1"/>
  <c r="T11" i="40"/>
  <c r="V14" i="40"/>
  <c r="V10" i="40"/>
  <c r="V13" i="40"/>
  <c r="V12" i="40"/>
  <c r="R11" i="40"/>
  <c r="Q11" i="40"/>
  <c r="R20" i="40"/>
  <c r="R19" i="40"/>
  <c r="R18" i="40"/>
  <c r="W14" i="40"/>
  <c r="W10" i="40"/>
  <c r="W13" i="40"/>
  <c r="W12" i="40"/>
  <c r="V21" i="40"/>
  <c r="Z21" i="40" s="1"/>
  <c r="O20" i="40"/>
  <c r="O19" i="40"/>
  <c r="O18" i="40"/>
  <c r="D18" i="40"/>
  <c r="D20" i="40"/>
  <c r="P20" i="40" s="1"/>
  <c r="D19" i="40"/>
  <c r="P19" i="40" s="1"/>
  <c r="L17" i="40"/>
  <c r="N17" i="40"/>
  <c r="M17" i="40"/>
  <c r="G17" i="40"/>
  <c r="H17" i="40"/>
  <c r="F17" i="40"/>
  <c r="I17" i="40"/>
  <c r="AD55" i="36"/>
  <c r="AD54" i="36"/>
  <c r="X62" i="36"/>
  <c r="T15" i="40" s="1"/>
  <c r="T16" i="40" s="1"/>
  <c r="AD53" i="36"/>
  <c r="AA62" i="36"/>
  <c r="W15" i="40" s="1"/>
  <c r="W16" i="40" s="1"/>
  <c r="Q15" i="40"/>
  <c r="AB62" i="36"/>
  <c r="X15" i="40" s="1"/>
  <c r="X16" i="40" s="1"/>
  <c r="AC62" i="36"/>
  <c r="Y15" i="40" s="1"/>
  <c r="Y16" i="40" s="1"/>
  <c r="P18" i="40" l="1"/>
  <c r="U11" i="40"/>
  <c r="Q16" i="40"/>
  <c r="U16" i="40" s="1"/>
  <c r="U15" i="40"/>
  <c r="Z10" i="40"/>
  <c r="Z14" i="40"/>
  <c r="AA14" i="40" s="1"/>
  <c r="Z12" i="40"/>
  <c r="AA12" i="40" s="1"/>
  <c r="Z13" i="40"/>
  <c r="AA13" i="40" s="1"/>
  <c r="AA10" i="40"/>
  <c r="Y11" i="40"/>
  <c r="R17" i="40"/>
  <c r="Q19" i="40"/>
  <c r="Q18" i="40"/>
  <c r="Q20" i="40"/>
  <c r="T18" i="40"/>
  <c r="T20" i="40"/>
  <c r="T19" i="40"/>
  <c r="Y18" i="40"/>
  <c r="Y20" i="40"/>
  <c r="Y19" i="40"/>
  <c r="X11" i="40"/>
  <c r="W20" i="40"/>
  <c r="W19" i="40"/>
  <c r="W18" i="40"/>
  <c r="V11" i="40"/>
  <c r="X20" i="40"/>
  <c r="X19" i="40"/>
  <c r="X18" i="40"/>
  <c r="W11" i="40"/>
  <c r="S17" i="40"/>
  <c r="D17" i="40"/>
  <c r="O17" i="40"/>
  <c r="Y62" i="36"/>
  <c r="U20" i="40" l="1"/>
  <c r="U18" i="40"/>
  <c r="U19" i="40"/>
  <c r="P17" i="40"/>
  <c r="Z11" i="40"/>
  <c r="AA11" i="40" s="1"/>
  <c r="W17" i="40"/>
  <c r="Y17" i="40"/>
  <c r="T17" i="40"/>
  <c r="Q17" i="40"/>
  <c r="X17" i="40"/>
  <c r="V15" i="40"/>
  <c r="AD62" i="36"/>
  <c r="U17" i="40" l="1"/>
  <c r="V16" i="40"/>
  <c r="Z16" i="40" s="1"/>
  <c r="AA16" i="40" s="1"/>
  <c r="Z15" i="40"/>
  <c r="AA15" i="40" s="1"/>
  <c r="V19" i="40"/>
  <c r="Z19" i="40" s="1"/>
  <c r="AA19" i="40" s="1"/>
  <c r="V18" i="40"/>
  <c r="Z18" i="40" s="1"/>
  <c r="AA18" i="40" s="1"/>
  <c r="V20" i="40"/>
  <c r="Z20" i="40" s="1"/>
  <c r="AA20" i="40" s="1"/>
  <c r="V17" i="40" l="1"/>
  <c r="Z17" i="40" s="1"/>
  <c r="AA17" i="40" s="1"/>
  <c r="E47" i="40" l="1"/>
  <c r="F47" i="40"/>
  <c r="G47" i="40"/>
  <c r="H47" i="40"/>
  <c r="I47" i="40"/>
  <c r="J47" i="40"/>
  <c r="K47" i="40"/>
  <c r="L47" i="40"/>
  <c r="M47" i="40"/>
  <c r="N47" i="40"/>
  <c r="O47" i="40"/>
  <c r="D47" i="40"/>
  <c r="E88" i="35" l="1"/>
  <c r="E87" i="35"/>
  <c r="E86" i="35"/>
  <c r="E85" i="35"/>
  <c r="E84" i="35"/>
  <c r="E79" i="35"/>
  <c r="E78" i="35"/>
  <c r="E77" i="35"/>
  <c r="E76" i="35"/>
  <c r="E75" i="35"/>
  <c r="E70" i="35"/>
  <c r="E69" i="35"/>
  <c r="E68" i="35"/>
  <c r="E67" i="35"/>
  <c r="E66" i="35"/>
  <c r="E61" i="35"/>
  <c r="E60" i="35"/>
  <c r="E59" i="35"/>
  <c r="E58" i="35"/>
  <c r="E57" i="35"/>
  <c r="E52" i="35"/>
  <c r="E51" i="35"/>
  <c r="E50" i="35"/>
  <c r="E49" i="35"/>
  <c r="E48" i="35"/>
  <c r="E7" i="35"/>
  <c r="J32" i="37"/>
  <c r="F32" i="37" l="1"/>
  <c r="N23" i="37"/>
  <c r="N26" i="37"/>
  <c r="N30" i="37"/>
  <c r="M32" i="37"/>
  <c r="I32" i="37"/>
  <c r="E32" i="37"/>
  <c r="N24" i="37"/>
  <c r="N27" i="37"/>
  <c r="N31" i="37"/>
  <c r="L32" i="37"/>
  <c r="H32" i="37"/>
  <c r="J8" i="40" s="1"/>
  <c r="D32" i="37"/>
  <c r="N25" i="37"/>
  <c r="N28" i="37"/>
  <c r="K32" i="37"/>
  <c r="G32" i="37"/>
  <c r="C32" i="37"/>
  <c r="N29" i="37"/>
  <c r="N22" i="37"/>
  <c r="B32" i="37"/>
  <c r="E62" i="35"/>
  <c r="E71" i="35"/>
  <c r="E53" i="35"/>
  <c r="E80" i="35"/>
  <c r="E89" i="35"/>
  <c r="D42" i="40" l="1"/>
  <c r="P8" i="40"/>
  <c r="AA102" i="35"/>
  <c r="V102" i="35"/>
  <c r="K102" i="35"/>
  <c r="O102" i="35"/>
  <c r="S102" i="35"/>
  <c r="X102" i="35"/>
  <c r="M102" i="35"/>
  <c r="Q102" i="35"/>
  <c r="Z102" i="35"/>
  <c r="AB102" i="35"/>
  <c r="W102" i="35"/>
  <c r="L102" i="35"/>
  <c r="P102" i="35"/>
  <c r="H102" i="35"/>
  <c r="AC102" i="35"/>
  <c r="I102" i="35"/>
  <c r="J102" i="35"/>
  <c r="N102" i="35"/>
  <c r="R102" i="35"/>
  <c r="U102" i="35"/>
  <c r="AC104" i="35"/>
  <c r="X104" i="35"/>
  <c r="I104" i="35"/>
  <c r="M104" i="35"/>
  <c r="Q104" i="35"/>
  <c r="N104" i="35"/>
  <c r="R104" i="35"/>
  <c r="AA104" i="35"/>
  <c r="V104" i="35"/>
  <c r="O104" i="35"/>
  <c r="S104" i="35"/>
  <c r="Z104" i="35"/>
  <c r="U104" i="35"/>
  <c r="J104" i="35"/>
  <c r="K104" i="35"/>
  <c r="AB104" i="35"/>
  <c r="W104" i="35"/>
  <c r="P104" i="35"/>
  <c r="H104" i="35"/>
  <c r="L104" i="35"/>
  <c r="Z101" i="35"/>
  <c r="U101" i="35"/>
  <c r="J101" i="35"/>
  <c r="N101" i="35"/>
  <c r="R101" i="35"/>
  <c r="AB101" i="35"/>
  <c r="P101" i="35"/>
  <c r="AC101" i="35"/>
  <c r="AA101" i="35"/>
  <c r="V101" i="35"/>
  <c r="K101" i="35"/>
  <c r="O101" i="35"/>
  <c r="S101" i="35"/>
  <c r="W101" i="35"/>
  <c r="L101" i="35"/>
  <c r="H101" i="35"/>
  <c r="Q101" i="35"/>
  <c r="X101" i="35"/>
  <c r="I101" i="35"/>
  <c r="M101" i="35"/>
  <c r="AC100" i="35"/>
  <c r="X100" i="35"/>
  <c r="I100" i="35"/>
  <c r="M100" i="35"/>
  <c r="Q100" i="35"/>
  <c r="AA100" i="35"/>
  <c r="V100" i="35"/>
  <c r="O100" i="35"/>
  <c r="S100" i="35"/>
  <c r="Z100" i="35"/>
  <c r="U100" i="35"/>
  <c r="J100" i="35"/>
  <c r="N100" i="35"/>
  <c r="R100" i="35"/>
  <c r="K100" i="35"/>
  <c r="AB100" i="35"/>
  <c r="L100" i="35"/>
  <c r="W100" i="35"/>
  <c r="P100" i="35"/>
  <c r="H100" i="35"/>
  <c r="AB103" i="35"/>
  <c r="W103" i="35"/>
  <c r="L103" i="35"/>
  <c r="P103" i="35"/>
  <c r="H103" i="35"/>
  <c r="Q103" i="35"/>
  <c r="Z103" i="35"/>
  <c r="N103" i="35"/>
  <c r="R103" i="35"/>
  <c r="AA103" i="35"/>
  <c r="AC103" i="35"/>
  <c r="X103" i="35"/>
  <c r="I103" i="35"/>
  <c r="M103" i="35"/>
  <c r="U103" i="35"/>
  <c r="J103" i="35"/>
  <c r="K103" i="35"/>
  <c r="O103" i="35"/>
  <c r="S103" i="35"/>
  <c r="V103" i="35"/>
  <c r="N32" i="37"/>
  <c r="E40" i="35"/>
  <c r="E41" i="35"/>
  <c r="E42" i="35"/>
  <c r="E43" i="35"/>
  <c r="E39" i="35"/>
  <c r="E31" i="35"/>
  <c r="E32" i="35"/>
  <c r="E33" i="35"/>
  <c r="E34" i="35"/>
  <c r="E30" i="35"/>
  <c r="E22" i="35"/>
  <c r="E23" i="35"/>
  <c r="E24" i="35"/>
  <c r="E25" i="35"/>
  <c r="E21" i="35"/>
  <c r="E13" i="35"/>
  <c r="E14" i="35"/>
  <c r="E15" i="35"/>
  <c r="E16" i="35"/>
  <c r="E12" i="35"/>
  <c r="E4" i="35"/>
  <c r="E5" i="35"/>
  <c r="E6" i="35"/>
  <c r="E3" i="35"/>
  <c r="AA22" i="40" l="1"/>
  <c r="AA8" i="40"/>
  <c r="T100" i="35"/>
  <c r="T101" i="35"/>
  <c r="T102" i="35"/>
  <c r="T103" i="35"/>
  <c r="E8" i="35"/>
  <c r="H95" i="35" s="1"/>
  <c r="E17" i="35"/>
  <c r="E26" i="35"/>
  <c r="E44" i="35"/>
  <c r="E35" i="35"/>
  <c r="P23" i="40" l="1"/>
  <c r="AA23" i="40" s="1"/>
  <c r="AB99" i="35"/>
  <c r="W99" i="35"/>
  <c r="L99" i="35"/>
  <c r="P99" i="35"/>
  <c r="H99" i="35"/>
  <c r="U99" i="35"/>
  <c r="J99" i="35"/>
  <c r="R99" i="35"/>
  <c r="AA99" i="35"/>
  <c r="AC99" i="35"/>
  <c r="X99" i="35"/>
  <c r="I99" i="35"/>
  <c r="M99" i="35"/>
  <c r="Q99" i="35"/>
  <c r="Z99" i="35"/>
  <c r="N99" i="35"/>
  <c r="V99" i="35"/>
  <c r="K99" i="35"/>
  <c r="O99" i="35"/>
  <c r="S99" i="35"/>
  <c r="Z97" i="35"/>
  <c r="U97" i="35"/>
  <c r="J97" i="35"/>
  <c r="N97" i="35"/>
  <c r="R97" i="35"/>
  <c r="L97" i="35"/>
  <c r="P97" i="35"/>
  <c r="H97" i="35"/>
  <c r="AC97" i="35"/>
  <c r="AA97" i="35"/>
  <c r="V97" i="35"/>
  <c r="K97" i="35"/>
  <c r="O97" i="35"/>
  <c r="S97" i="35"/>
  <c r="AB97" i="35"/>
  <c r="W97" i="35"/>
  <c r="M97" i="35"/>
  <c r="Q97" i="35"/>
  <c r="X97" i="35"/>
  <c r="I97" i="35"/>
  <c r="AC96" i="35"/>
  <c r="X96" i="35"/>
  <c r="AA96" i="35"/>
  <c r="V96" i="35"/>
  <c r="W96" i="35"/>
  <c r="Z96" i="35"/>
  <c r="U96" i="35"/>
  <c r="AB96" i="35"/>
  <c r="J96" i="35"/>
  <c r="N96" i="35"/>
  <c r="R96" i="35"/>
  <c r="O96" i="35"/>
  <c r="S96" i="35"/>
  <c r="L96" i="35"/>
  <c r="H96" i="35"/>
  <c r="M96" i="35"/>
  <c r="Q96" i="35"/>
  <c r="K96" i="35"/>
  <c r="P96" i="35"/>
  <c r="I96" i="35"/>
  <c r="AA98" i="35"/>
  <c r="V98" i="35"/>
  <c r="K98" i="35"/>
  <c r="O98" i="35"/>
  <c r="S98" i="35"/>
  <c r="H98" i="35"/>
  <c r="AC98" i="35"/>
  <c r="X98" i="35"/>
  <c r="I98" i="35"/>
  <c r="Q98" i="35"/>
  <c r="Z98" i="35"/>
  <c r="AB98" i="35"/>
  <c r="W98" i="35"/>
  <c r="L98" i="35"/>
  <c r="P98" i="35"/>
  <c r="M98" i="35"/>
  <c r="R98" i="35"/>
  <c r="U98" i="35"/>
  <c r="J98" i="35"/>
  <c r="N98" i="35"/>
  <c r="AB95" i="35"/>
  <c r="W95" i="35"/>
  <c r="Z95" i="35"/>
  <c r="AA95" i="35"/>
  <c r="AC95" i="35"/>
  <c r="X95" i="35"/>
  <c r="U95" i="35"/>
  <c r="V95" i="35"/>
  <c r="I95" i="35"/>
  <c r="Q95" i="35"/>
  <c r="R95" i="35"/>
  <c r="S95" i="35"/>
  <c r="L95" i="35"/>
  <c r="O95" i="35"/>
  <c r="J95" i="35"/>
  <c r="K95" i="35"/>
  <c r="M95" i="35"/>
  <c r="N95" i="35"/>
  <c r="P95" i="35"/>
  <c r="Y102" i="35"/>
  <c r="Y103" i="35"/>
  <c r="T104" i="35"/>
  <c r="F3" i="32"/>
  <c r="P48" i="40"/>
  <c r="AA48" i="40" s="1"/>
  <c r="AA47" i="40" s="1"/>
  <c r="N21" i="40"/>
  <c r="J21" i="40"/>
  <c r="F21" i="40"/>
  <c r="I21" i="40"/>
  <c r="E21" i="40"/>
  <c r="K21" i="40"/>
  <c r="G21" i="40"/>
  <c r="H21" i="40"/>
  <c r="M21" i="40"/>
  <c r="Q105" i="35" l="1"/>
  <c r="M26" i="40" s="1"/>
  <c r="AD95" i="35"/>
  <c r="AA105" i="35"/>
  <c r="P47" i="40"/>
  <c r="O105" i="35"/>
  <c r="K26" i="40" s="1"/>
  <c r="T95" i="35"/>
  <c r="R105" i="35"/>
  <c r="N26" i="40" s="1"/>
  <c r="J105" i="35"/>
  <c r="F26" i="40" s="1"/>
  <c r="I105" i="35"/>
  <c r="E26" i="40" s="1"/>
  <c r="T96" i="35"/>
  <c r="N105" i="35"/>
  <c r="J26" i="40" s="1"/>
  <c r="T97" i="35"/>
  <c r="M105" i="35"/>
  <c r="I26" i="40" s="1"/>
  <c r="H105" i="35"/>
  <c r="D26" i="40" s="1"/>
  <c r="L105" i="35"/>
  <c r="H26" i="40" s="1"/>
  <c r="P105" i="35"/>
  <c r="L26" i="40" s="1"/>
  <c r="T98" i="35"/>
  <c r="T99" i="35"/>
  <c r="K105" i="35"/>
  <c r="G26" i="40" s="1"/>
  <c r="AD100" i="35"/>
  <c r="Y100" i="35"/>
  <c r="Y101" i="35"/>
  <c r="AD101" i="35"/>
  <c r="AD102" i="35"/>
  <c r="AD103" i="35"/>
  <c r="Y104" i="35"/>
  <c r="C57" i="40"/>
  <c r="M42" i="40"/>
  <c r="I42" i="40"/>
  <c r="K42" i="40"/>
  <c r="O42" i="40"/>
  <c r="E42" i="40"/>
  <c r="G42" i="40"/>
  <c r="N42" i="40"/>
  <c r="F42" i="40"/>
  <c r="J42" i="40"/>
  <c r="H42" i="40"/>
  <c r="S105" i="35" l="1"/>
  <c r="O26" i="40" s="1"/>
  <c r="Y95" i="35"/>
  <c r="Y96" i="35"/>
  <c r="Y97" i="35"/>
  <c r="V105" i="35"/>
  <c r="R26" i="40" s="1"/>
  <c r="W105" i="35"/>
  <c r="S26" i="40" s="1"/>
  <c r="S25" i="40" s="1"/>
  <c r="S43" i="40" s="1"/>
  <c r="AD104" i="35"/>
  <c r="E4" i="32"/>
  <c r="D4" i="32"/>
  <c r="N10" i="33"/>
  <c r="T105" i="35" l="1"/>
  <c r="P26" i="40"/>
  <c r="S44" i="40"/>
  <c r="S46" i="40" s="1"/>
  <c r="P25" i="44"/>
  <c r="P9" i="44"/>
  <c r="P28" i="44"/>
  <c r="P12" i="44"/>
  <c r="P23" i="44"/>
  <c r="P7" i="44"/>
  <c r="P11" i="44"/>
  <c r="P26" i="44"/>
  <c r="P10" i="44"/>
  <c r="P21" i="44"/>
  <c r="P29" i="44"/>
  <c r="P5" i="44"/>
  <c r="P13" i="44"/>
  <c r="P24" i="44"/>
  <c r="P8" i="44"/>
  <c r="P27" i="44"/>
  <c r="P22" i="44"/>
  <c r="P30" i="44"/>
  <c r="P6" i="44"/>
  <c r="P14" i="44"/>
  <c r="AD96" i="35"/>
  <c r="AD97" i="35"/>
  <c r="R25" i="40"/>
  <c r="R43" i="40" s="1"/>
  <c r="Y98" i="35"/>
  <c r="U105" i="35"/>
  <c r="Q26" i="40" s="1"/>
  <c r="AD98" i="35"/>
  <c r="Y99" i="35"/>
  <c r="X105" i="35"/>
  <c r="T26" i="40" s="1"/>
  <c r="T25" i="40" s="1"/>
  <c r="T43" i="40" s="1"/>
  <c r="W26" i="40"/>
  <c r="AC105" i="35"/>
  <c r="Y26" i="40" s="1"/>
  <c r="Y25" i="40" s="1"/>
  <c r="Y43" i="40" s="1"/>
  <c r="AB105" i="35"/>
  <c r="X26" i="40" s="1"/>
  <c r="X25" i="40" s="1"/>
  <c r="X43" i="40" s="1"/>
  <c r="C11" i="33"/>
  <c r="E43" i="40" s="1"/>
  <c r="D11" i="33"/>
  <c r="F43" i="40" s="1"/>
  <c r="E11" i="33"/>
  <c r="F11" i="33"/>
  <c r="H43" i="40" s="1"/>
  <c r="G11" i="33"/>
  <c r="I43" i="40" s="1"/>
  <c r="H11" i="33"/>
  <c r="J43" i="40" s="1"/>
  <c r="I11" i="33"/>
  <c r="K43" i="40" s="1"/>
  <c r="J11" i="33"/>
  <c r="K11" i="33"/>
  <c r="M43" i="40" s="1"/>
  <c r="L11" i="33"/>
  <c r="N43" i="40" s="1"/>
  <c r="M11" i="33"/>
  <c r="O43" i="40" s="1"/>
  <c r="P15" i="44" l="1"/>
  <c r="P31" i="44"/>
  <c r="Q25" i="40"/>
  <c r="U26" i="40"/>
  <c r="D43" i="40"/>
  <c r="B27" i="44" s="1"/>
  <c r="P24" i="40"/>
  <c r="AA24" i="40" s="1"/>
  <c r="W25" i="40"/>
  <c r="N44" i="40"/>
  <c r="L26" i="44"/>
  <c r="L13" i="44"/>
  <c r="L5" i="44"/>
  <c r="L6" i="44"/>
  <c r="L14" i="44"/>
  <c r="L21" i="44"/>
  <c r="L29" i="44"/>
  <c r="L8" i="44"/>
  <c r="L27" i="44"/>
  <c r="L24" i="44"/>
  <c r="L11" i="44"/>
  <c r="L23" i="44"/>
  <c r="L22" i="44"/>
  <c r="L30" i="44"/>
  <c r="L9" i="44"/>
  <c r="L28" i="44"/>
  <c r="L7" i="44"/>
  <c r="L25" i="44"/>
  <c r="L12" i="44"/>
  <c r="L10" i="44"/>
  <c r="F44" i="40"/>
  <c r="D26" i="44"/>
  <c r="D13" i="44"/>
  <c r="D27" i="44"/>
  <c r="D21" i="44"/>
  <c r="D29" i="44"/>
  <c r="D8" i="44"/>
  <c r="D6" i="44"/>
  <c r="D10" i="44"/>
  <c r="D24" i="44"/>
  <c r="D11" i="44"/>
  <c r="D5" i="44"/>
  <c r="D14" i="44"/>
  <c r="D22" i="44"/>
  <c r="D30" i="44"/>
  <c r="D9" i="44"/>
  <c r="D28" i="44"/>
  <c r="D7" i="44"/>
  <c r="D25" i="44"/>
  <c r="D12" i="44"/>
  <c r="D23" i="44"/>
  <c r="K44" i="40"/>
  <c r="I27" i="44"/>
  <c r="I6" i="44"/>
  <c r="I14" i="44"/>
  <c r="I11" i="44"/>
  <c r="I22" i="44"/>
  <c r="I30" i="44"/>
  <c r="I9" i="44"/>
  <c r="I24" i="44"/>
  <c r="I25" i="44"/>
  <c r="I12" i="44"/>
  <c r="I28" i="44"/>
  <c r="I7" i="44"/>
  <c r="I23" i="44"/>
  <c r="I10" i="44"/>
  <c r="I21" i="44"/>
  <c r="I5" i="44"/>
  <c r="I26" i="44"/>
  <c r="I13" i="44"/>
  <c r="I29" i="44"/>
  <c r="I8" i="44"/>
  <c r="M44" i="40"/>
  <c r="K21" i="44"/>
  <c r="K29" i="44"/>
  <c r="K8" i="44"/>
  <c r="K26" i="44"/>
  <c r="K24" i="44"/>
  <c r="K11" i="44"/>
  <c r="K5" i="44"/>
  <c r="K13" i="44"/>
  <c r="K27" i="44"/>
  <c r="K6" i="44"/>
  <c r="K14" i="44"/>
  <c r="K22" i="44"/>
  <c r="K30" i="44"/>
  <c r="K9" i="44"/>
  <c r="K25" i="44"/>
  <c r="K12" i="44"/>
  <c r="K23" i="44"/>
  <c r="K10" i="44"/>
  <c r="K28" i="44"/>
  <c r="K7" i="44"/>
  <c r="I44" i="40"/>
  <c r="G25" i="44"/>
  <c r="G12" i="44"/>
  <c r="G22" i="44"/>
  <c r="G28" i="44"/>
  <c r="G7" i="44"/>
  <c r="G26" i="44"/>
  <c r="G13" i="44"/>
  <c r="G23" i="44"/>
  <c r="G10" i="44"/>
  <c r="G21" i="44"/>
  <c r="G29" i="44"/>
  <c r="G8" i="44"/>
  <c r="G14" i="44"/>
  <c r="G30" i="44"/>
  <c r="G9" i="44"/>
  <c r="G24" i="44"/>
  <c r="G11" i="44"/>
  <c r="G5" i="44"/>
  <c r="G27" i="44"/>
  <c r="G6" i="44"/>
  <c r="E44" i="40"/>
  <c r="C21" i="44"/>
  <c r="C29" i="44"/>
  <c r="C8" i="44"/>
  <c r="C22" i="44"/>
  <c r="C9" i="44"/>
  <c r="C24" i="44"/>
  <c r="C11" i="44"/>
  <c r="C5" i="44"/>
  <c r="C30" i="44"/>
  <c r="C26" i="44"/>
  <c r="C27" i="44"/>
  <c r="C6" i="44"/>
  <c r="C14" i="44"/>
  <c r="C13" i="44"/>
  <c r="C25" i="44"/>
  <c r="C12" i="44"/>
  <c r="C23" i="44"/>
  <c r="C28" i="44"/>
  <c r="C7" i="44"/>
  <c r="C10" i="44"/>
  <c r="J44" i="40"/>
  <c r="H22" i="44"/>
  <c r="H30" i="44"/>
  <c r="H9" i="44"/>
  <c r="H10" i="44"/>
  <c r="H25" i="44"/>
  <c r="H12" i="44"/>
  <c r="H23" i="44"/>
  <c r="H6" i="44"/>
  <c r="H28" i="44"/>
  <c r="H7" i="44"/>
  <c r="H26" i="44"/>
  <c r="H13" i="44"/>
  <c r="H11" i="44"/>
  <c r="H21" i="44"/>
  <c r="H31" i="44" s="1"/>
  <c r="H29" i="44"/>
  <c r="H8" i="44"/>
  <c r="H24" i="44"/>
  <c r="H5" i="44"/>
  <c r="H15" i="44" s="1"/>
  <c r="H27" i="44"/>
  <c r="H14" i="44"/>
  <c r="H44" i="40"/>
  <c r="F28" i="44"/>
  <c r="F29" i="44"/>
  <c r="F23" i="44"/>
  <c r="F10" i="44"/>
  <c r="F21" i="44"/>
  <c r="F26" i="44"/>
  <c r="F13" i="44"/>
  <c r="F24" i="44"/>
  <c r="F11" i="44"/>
  <c r="F5" i="44"/>
  <c r="F30" i="44"/>
  <c r="F9" i="44"/>
  <c r="F25" i="44"/>
  <c r="F12" i="44"/>
  <c r="F27" i="44"/>
  <c r="F6" i="44"/>
  <c r="F14" i="44"/>
  <c r="F22" i="44"/>
  <c r="M23" i="44"/>
  <c r="M10" i="44"/>
  <c r="M24" i="44"/>
  <c r="M5" i="44"/>
  <c r="M26" i="44"/>
  <c r="M13" i="44"/>
  <c r="M21" i="44"/>
  <c r="M29" i="44"/>
  <c r="M8" i="44"/>
  <c r="M11" i="44"/>
  <c r="M28" i="44"/>
  <c r="M7" i="44"/>
  <c r="M27" i="44"/>
  <c r="M6" i="44"/>
  <c r="M14" i="44"/>
  <c r="M12" i="44"/>
  <c r="M22" i="44"/>
  <c r="M30" i="44"/>
  <c r="M9" i="44"/>
  <c r="M25" i="44"/>
  <c r="Y44" i="40"/>
  <c r="Y46" i="40" s="1"/>
  <c r="U22" i="44"/>
  <c r="U30" i="44"/>
  <c r="U6" i="44"/>
  <c r="U14" i="44"/>
  <c r="U25" i="44"/>
  <c r="U9" i="44"/>
  <c r="U28" i="44"/>
  <c r="U12" i="44"/>
  <c r="U23" i="44"/>
  <c r="U7" i="44"/>
  <c r="U26" i="44"/>
  <c r="U10" i="44"/>
  <c r="U21" i="44"/>
  <c r="U29" i="44"/>
  <c r="U5" i="44"/>
  <c r="U13" i="44"/>
  <c r="U24" i="44"/>
  <c r="U8" i="44"/>
  <c r="U27" i="44"/>
  <c r="U11" i="44"/>
  <c r="O28" i="44"/>
  <c r="O12" i="44"/>
  <c r="O22" i="44"/>
  <c r="O23" i="44"/>
  <c r="O7" i="44"/>
  <c r="O6" i="44"/>
  <c r="O26" i="44"/>
  <c r="O10" i="44"/>
  <c r="O21" i="44"/>
  <c r="O29" i="44"/>
  <c r="O5" i="44"/>
  <c r="O13" i="44"/>
  <c r="O30" i="44"/>
  <c r="O24" i="44"/>
  <c r="O8" i="44"/>
  <c r="O27" i="44"/>
  <c r="O11" i="44"/>
  <c r="O14" i="44"/>
  <c r="O25" i="44"/>
  <c r="O9" i="44"/>
  <c r="X44" i="40"/>
  <c r="X46" i="40" s="1"/>
  <c r="T25" i="44"/>
  <c r="T9" i="44"/>
  <c r="T28" i="44"/>
  <c r="T12" i="44"/>
  <c r="T23" i="44"/>
  <c r="T7" i="44"/>
  <c r="T11" i="44"/>
  <c r="T26" i="44"/>
  <c r="T10" i="44"/>
  <c r="T21" i="44"/>
  <c r="T29" i="44"/>
  <c r="T5" i="44"/>
  <c r="T13" i="44"/>
  <c r="T27" i="44"/>
  <c r="T24" i="44"/>
  <c r="T8" i="44"/>
  <c r="T22" i="44"/>
  <c r="T30" i="44"/>
  <c r="T6" i="44"/>
  <c r="T14" i="44"/>
  <c r="T44" i="40"/>
  <c r="T46" i="40" s="1"/>
  <c r="Q22" i="44"/>
  <c r="Q30" i="44"/>
  <c r="Q6" i="44"/>
  <c r="Q14" i="44"/>
  <c r="Q8" i="44"/>
  <c r="Q25" i="44"/>
  <c r="Q9" i="44"/>
  <c r="Q24" i="44"/>
  <c r="Q28" i="44"/>
  <c r="Q12" i="44"/>
  <c r="Q23" i="44"/>
  <c r="Q7" i="44"/>
  <c r="Q26" i="44"/>
  <c r="Q10" i="44"/>
  <c r="Q21" i="44"/>
  <c r="Q29" i="44"/>
  <c r="Q5" i="44"/>
  <c r="Q13" i="44"/>
  <c r="Q27" i="44"/>
  <c r="Q11" i="44"/>
  <c r="S56" i="40"/>
  <c r="S45" i="40" s="1"/>
  <c r="R44" i="40"/>
  <c r="R46" i="40" s="1"/>
  <c r="Y105" i="35"/>
  <c r="AD99" i="35"/>
  <c r="Z105" i="35"/>
  <c r="N11" i="33"/>
  <c r="T15" i="44" l="1"/>
  <c r="T31" i="44"/>
  <c r="U15" i="44"/>
  <c r="U31" i="44"/>
  <c r="O15" i="44"/>
  <c r="Q15" i="44"/>
  <c r="O31" i="44"/>
  <c r="Q31" i="44"/>
  <c r="B14" i="44"/>
  <c r="M15" i="44"/>
  <c r="C31" i="44"/>
  <c r="G15" i="44"/>
  <c r="G31" i="44"/>
  <c r="K15" i="44"/>
  <c r="I15" i="44"/>
  <c r="L31" i="44"/>
  <c r="M31" i="44"/>
  <c r="C15" i="44"/>
  <c r="I31" i="44"/>
  <c r="D31" i="44"/>
  <c r="F31" i="44"/>
  <c r="K31" i="44"/>
  <c r="D15" i="44"/>
  <c r="L15" i="44"/>
  <c r="B22" i="44"/>
  <c r="B6" i="44"/>
  <c r="B8" i="44"/>
  <c r="Q43" i="40"/>
  <c r="U25" i="40"/>
  <c r="B28" i="44"/>
  <c r="B30" i="44"/>
  <c r="B11" i="44"/>
  <c r="B29" i="44"/>
  <c r="B9" i="44"/>
  <c r="B25" i="44"/>
  <c r="B26" i="44"/>
  <c r="B12" i="44"/>
  <c r="B21" i="44"/>
  <c r="B10" i="44"/>
  <c r="B23" i="44"/>
  <c r="B7" i="44"/>
  <c r="B24" i="44"/>
  <c r="B13" i="44"/>
  <c r="B5" i="44"/>
  <c r="W43" i="40"/>
  <c r="Y56" i="40"/>
  <c r="Y45" i="40" s="1"/>
  <c r="X56" i="40"/>
  <c r="X45" i="40" s="1"/>
  <c r="R56" i="40"/>
  <c r="R45" i="40" s="1"/>
  <c r="T56" i="40"/>
  <c r="T45" i="40" s="1"/>
  <c r="V26" i="40"/>
  <c r="Z26" i="40" s="1"/>
  <c r="AA26" i="40" s="1"/>
  <c r="AD105" i="35"/>
  <c r="L21" i="40"/>
  <c r="L42" i="40"/>
  <c r="B15" i="44" l="1"/>
  <c r="B31" i="44"/>
  <c r="L43" i="40"/>
  <c r="P42" i="40"/>
  <c r="AA42" i="40" s="1"/>
  <c r="N23" i="44"/>
  <c r="N14" i="44"/>
  <c r="N13" i="44"/>
  <c r="N27" i="44"/>
  <c r="N25" i="44"/>
  <c r="N7" i="44"/>
  <c r="N6" i="44"/>
  <c r="N24" i="44"/>
  <c r="U43" i="40"/>
  <c r="N30" i="44"/>
  <c r="N29" i="44"/>
  <c r="N28" i="44"/>
  <c r="N26" i="44"/>
  <c r="N8" i="44"/>
  <c r="Q44" i="40"/>
  <c r="N22" i="44"/>
  <c r="N21" i="44"/>
  <c r="N12" i="44"/>
  <c r="N10" i="44"/>
  <c r="N9" i="44"/>
  <c r="N5" i="44"/>
  <c r="N11" i="44"/>
  <c r="S12" i="44"/>
  <c r="S10" i="44"/>
  <c r="S5" i="44"/>
  <c r="S8" i="44"/>
  <c r="S25" i="44"/>
  <c r="S23" i="44"/>
  <c r="S30" i="44"/>
  <c r="S13" i="44"/>
  <c r="S27" i="44"/>
  <c r="S9" i="44"/>
  <c r="W44" i="40"/>
  <c r="W46" i="40" s="1"/>
  <c r="W56" i="40" s="1"/>
  <c r="W45" i="40" s="1"/>
  <c r="S7" i="44"/>
  <c r="S21" i="44"/>
  <c r="S14" i="44"/>
  <c r="S11" i="44"/>
  <c r="S6" i="44"/>
  <c r="S28" i="44"/>
  <c r="S26" i="44"/>
  <c r="S29" i="44"/>
  <c r="S24" i="44"/>
  <c r="S22" i="44"/>
  <c r="V25" i="40"/>
  <c r="D21" i="40"/>
  <c r="S31" i="44" l="1"/>
  <c r="S15" i="44"/>
  <c r="N31" i="44"/>
  <c r="N15" i="44"/>
  <c r="J5" i="44"/>
  <c r="J8" i="44"/>
  <c r="J22" i="44"/>
  <c r="J28" i="44"/>
  <c r="J29" i="44"/>
  <c r="J26" i="44"/>
  <c r="J13" i="44"/>
  <c r="J21" i="44"/>
  <c r="J12" i="44"/>
  <c r="J25" i="44"/>
  <c r="J7" i="44"/>
  <c r="L44" i="40"/>
  <c r="L46" i="40" s="1"/>
  <c r="L56" i="40" s="1"/>
  <c r="J9" i="44"/>
  <c r="J27" i="44"/>
  <c r="J10" i="44"/>
  <c r="J30" i="44"/>
  <c r="J24" i="44"/>
  <c r="J23" i="44"/>
  <c r="J11" i="44"/>
  <c r="J14" i="44"/>
  <c r="J6" i="44"/>
  <c r="V43" i="40"/>
  <c r="Z43" i="40" s="1"/>
  <c r="Z25" i="40"/>
  <c r="U44" i="40"/>
  <c r="Q46" i="40"/>
  <c r="D44" i="40"/>
  <c r="D46" i="40" s="1"/>
  <c r="O21" i="40"/>
  <c r="P21" i="40" s="1"/>
  <c r="AA21" i="40" s="1"/>
  <c r="M46" i="40"/>
  <c r="M56" i="40" s="1"/>
  <c r="H46" i="40"/>
  <c r="H56" i="40" s="1"/>
  <c r="J46" i="40"/>
  <c r="J56" i="40" s="1"/>
  <c r="N46" i="40"/>
  <c r="N56" i="40" s="1"/>
  <c r="F46" i="40"/>
  <c r="F56" i="40" s="1"/>
  <c r="K46" i="40"/>
  <c r="K56" i="40" s="1"/>
  <c r="E46" i="40"/>
  <c r="E56" i="40" s="1"/>
  <c r="I46" i="40"/>
  <c r="I56" i="40" s="1"/>
  <c r="J15" i="44" l="1"/>
  <c r="R26" i="44"/>
  <c r="R28" i="44"/>
  <c r="R14" i="44"/>
  <c r="V44" i="40"/>
  <c r="Z44" i="40" s="1"/>
  <c r="R25" i="44"/>
  <c r="R9" i="44"/>
  <c r="R22" i="44"/>
  <c r="R13" i="44"/>
  <c r="R8" i="44"/>
  <c r="R27" i="44"/>
  <c r="R21" i="44"/>
  <c r="R30" i="44"/>
  <c r="R10" i="44"/>
  <c r="R12" i="44"/>
  <c r="R29" i="44"/>
  <c r="R23" i="44"/>
  <c r="J31" i="44"/>
  <c r="U46" i="40"/>
  <c r="U56" i="40" s="1"/>
  <c r="U45" i="40" s="1"/>
  <c r="Q56" i="40"/>
  <c r="Q45" i="40" s="1"/>
  <c r="R24" i="44"/>
  <c r="R11" i="44"/>
  <c r="R5" i="44"/>
  <c r="R6" i="44"/>
  <c r="R7" i="44"/>
  <c r="D56" i="40"/>
  <c r="O44" i="40"/>
  <c r="F45" i="40"/>
  <c r="E45" i="40"/>
  <c r="N45" i="40"/>
  <c r="H45" i="40"/>
  <c r="M45" i="40"/>
  <c r="K45" i="40"/>
  <c r="L45" i="40"/>
  <c r="J45" i="40"/>
  <c r="I45" i="40"/>
  <c r="R31" i="44" l="1"/>
  <c r="R15" i="44"/>
  <c r="V46" i="40"/>
  <c r="V56" i="40" s="1"/>
  <c r="V45" i="40" s="1"/>
  <c r="O46" i="40"/>
  <c r="D57" i="40"/>
  <c r="E57" i="40" s="1"/>
  <c r="F57" i="40" s="1"/>
  <c r="D45" i="40"/>
  <c r="F15" i="44" l="1"/>
  <c r="Z46" i="40"/>
  <c r="Z56" i="40" s="1"/>
  <c r="Z45" i="40" s="1"/>
  <c r="O56" i="40"/>
  <c r="O45" i="40" s="1"/>
  <c r="E20" i="39"/>
  <c r="N20" i="39" s="1"/>
  <c r="G30" i="40"/>
  <c r="P25" i="40" s="1"/>
  <c r="AA25" i="40" s="1"/>
  <c r="P30" i="40"/>
  <c r="AA30" i="40" s="1"/>
  <c r="N8" i="39"/>
  <c r="G43" i="40" l="1"/>
  <c r="E28" i="44" l="1"/>
  <c r="P43" i="40"/>
  <c r="AA43" i="40" s="1"/>
  <c r="E30" i="44"/>
  <c r="E7" i="44"/>
  <c r="E6" i="44"/>
  <c r="E26" i="44"/>
  <c r="E5" i="44"/>
  <c r="E24" i="44"/>
  <c r="E25" i="44"/>
  <c r="E29" i="44"/>
  <c r="E27" i="44"/>
  <c r="E12" i="44"/>
  <c r="E8" i="44"/>
  <c r="E11" i="44"/>
  <c r="E14" i="44"/>
  <c r="E21" i="44"/>
  <c r="G44" i="40"/>
  <c r="E9" i="44"/>
  <c r="E10" i="44"/>
  <c r="E23" i="44"/>
  <c r="E22" i="44"/>
  <c r="E13" i="44"/>
  <c r="E15" i="44" l="1"/>
  <c r="E31" i="44"/>
  <c r="G46" i="40"/>
  <c r="G56" i="40" s="1"/>
  <c r="G57" i="40" s="1"/>
  <c r="H57" i="40" s="1"/>
  <c r="I57" i="40" s="1"/>
  <c r="J57" i="40" s="1"/>
  <c r="K57" i="40" s="1"/>
  <c r="L57" i="40" s="1"/>
  <c r="M57" i="40" s="1"/>
  <c r="N57" i="40" s="1"/>
  <c r="O57" i="40" s="1"/>
  <c r="P57" i="40" s="1"/>
  <c r="Q57" i="40" s="1"/>
  <c r="R57" i="40" s="1"/>
  <c r="S57" i="40" s="1"/>
  <c r="T57" i="40" s="1"/>
  <c r="U57" i="40" s="1"/>
  <c r="V57" i="40" s="1"/>
  <c r="W57" i="40" s="1"/>
  <c r="X57" i="40" s="1"/>
  <c r="Y57" i="40" s="1"/>
  <c r="Z57" i="40" s="1"/>
  <c r="AA57" i="40" s="1"/>
  <c r="P44" i="40"/>
  <c r="AA44" i="40" s="1"/>
  <c r="P46" i="40" l="1"/>
  <c r="P56" i="40" s="1"/>
  <c r="AA56" i="40" s="1"/>
  <c r="AA45" i="40" s="1"/>
  <c r="G45" i="40"/>
  <c r="P45" i="40" l="1"/>
  <c r="AA46" i="40"/>
  <c r="E10" i="45" s="1"/>
  <c r="E9" i="45" l="1"/>
</calcChain>
</file>

<file path=xl/sharedStrings.xml><?xml version="1.0" encoding="utf-8"?>
<sst xmlns="http://schemas.openxmlformats.org/spreadsheetml/2006/main" count="599" uniqueCount="244">
  <si>
    <t>Код</t>
  </si>
  <si>
    <t>Наименование статьи</t>
  </si>
  <si>
    <t>Доходы</t>
  </si>
  <si>
    <t>Производственные расходы</t>
  </si>
  <si>
    <t>Итого себестоимость:</t>
  </si>
  <si>
    <t>Рентабельность продаж</t>
  </si>
  <si>
    <t>Прибыль нарастающим итогом</t>
  </si>
  <si>
    <t>Непредвиденные расходы (5%)</t>
  </si>
  <si>
    <t>Маркетинговые расходы</t>
  </si>
  <si>
    <t>НДФЛ (ФОТ 13%)</t>
  </si>
  <si>
    <t>ФФОМС, ТФОМС (ФОТ 5,1%)</t>
  </si>
  <si>
    <t>Нераспределенная прибыль (CashFlow)</t>
  </si>
  <si>
    <t>Собственные средства</t>
  </si>
  <si>
    <t>Расчет движения денежных средств</t>
  </si>
  <si>
    <t>ИТОГО</t>
  </si>
  <si>
    <t>Название рекламы или метода продвижения</t>
  </si>
  <si>
    <t>ИТОГО за год</t>
  </si>
  <si>
    <t>Требуемое количество (в штуках)</t>
  </si>
  <si>
    <t>Цена за 1 штуку</t>
  </si>
  <si>
    <t>Сумма  в рублях</t>
  </si>
  <si>
    <t>Информация о поставщике (Откуда возможна поставка)</t>
  </si>
  <si>
    <t>Итого:</t>
  </si>
  <si>
    <t>Наименование должности</t>
  </si>
  <si>
    <t>Наименование продукта/услуги</t>
  </si>
  <si>
    <t>Объем производства в натуральном выражении (шт, чел, тонн и пр.)</t>
  </si>
  <si>
    <t>Прогноз выручки, руб.</t>
  </si>
  <si>
    <t>Название расходов</t>
  </si>
  <si>
    <t>Хозяйственные расходы</t>
  </si>
  <si>
    <t>Вывоз ТБО/жкх</t>
  </si>
  <si>
    <t>Канцелярия</t>
  </si>
  <si>
    <t>ТО оргтехники</t>
  </si>
  <si>
    <t>ФСС (ФОТ 0,2%+2,9%)</t>
  </si>
  <si>
    <t>Привлеченные</t>
  </si>
  <si>
    <t>Расходы на подготовку проекта</t>
  </si>
  <si>
    <t>ИТОГО ЗА МЕСЯЦ</t>
  </si>
  <si>
    <t>Требуемая сумма</t>
  </si>
  <si>
    <t>Пенсионный фонд (ФОТ 22%)</t>
  </si>
  <si>
    <t>Взнос ИП фиксированный</t>
  </si>
  <si>
    <t>Наименование сырья и материалов</t>
  </si>
  <si>
    <t>Сумма затрат на единицу продукцию, руб.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</si>
  <si>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</si>
  <si>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</si>
  <si>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</si>
  <si>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</si>
  <si>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</si>
  <si>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</si>
  <si>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</si>
  <si>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</si>
  <si>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</si>
  <si>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</si>
  <si>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</si>
  <si>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</si>
  <si>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5.1</t>
  </si>
  <si>
    <t>5.2</t>
  </si>
  <si>
    <t>5.3</t>
  </si>
  <si>
    <t>13.1</t>
  </si>
  <si>
    <t>Административно-хозяйственные и производственные расходы</t>
  </si>
  <si>
    <t>Инвестиционный месяц</t>
  </si>
  <si>
    <t>1 квартал</t>
  </si>
  <si>
    <t>2 квартал</t>
  </si>
  <si>
    <t>3 квартал</t>
  </si>
  <si>
    <t>4 квартал</t>
  </si>
  <si>
    <t>Инвестиции</t>
  </si>
  <si>
    <t>Источники финансирования</t>
  </si>
  <si>
    <t>2 год (квартальная разбивка)</t>
  </si>
  <si>
    <t>3 год (квартальная разбивка)</t>
  </si>
  <si>
    <t>Итого за год</t>
  </si>
  <si>
    <t>Стоимость, руб.</t>
  </si>
  <si>
    <t>Ед. изм</t>
  </si>
  <si>
    <t>Параметры рассчета сдельной оплаты труда</t>
  </si>
  <si>
    <t xml:space="preserve">Должность </t>
  </si>
  <si>
    <t>Фонд оплаты труда (штатное расписание)</t>
  </si>
  <si>
    <t>Бюджет маркетинга, руб.</t>
  </si>
  <si>
    <t>Cдельная оплата труда</t>
  </si>
  <si>
    <t xml:space="preserve">Сдельная расценка на единицу продукции, руб. </t>
  </si>
  <si>
    <t>Итого, руб.</t>
  </si>
  <si>
    <t xml:space="preserve">Исходя из запланированного объема продаж, сдельная оплата труда составит </t>
  </si>
  <si>
    <t>2.1</t>
  </si>
  <si>
    <t>Взносы (сдельная оплата труда)</t>
  </si>
  <si>
    <t>Взносы (ФОТ)</t>
  </si>
  <si>
    <t>Пенсионный фонд (22%)</t>
  </si>
  <si>
    <t>ФФОМС, ТФОМС (5,1%)</t>
  </si>
  <si>
    <t>ФСС (0,2%+2,9%)</t>
  </si>
  <si>
    <t>3.1</t>
  </si>
  <si>
    <t>3.2</t>
  </si>
  <si>
    <t>3.3</t>
  </si>
  <si>
    <t>6</t>
  </si>
  <si>
    <t>6.1</t>
  </si>
  <si>
    <t>6.2</t>
  </si>
  <si>
    <t>Итого по проекту</t>
  </si>
  <si>
    <t>Себестоимость без учета налога на прибыль:</t>
  </si>
  <si>
    <t>Точка безубыточности, шт.</t>
  </si>
  <si>
    <t>Показатель</t>
  </si>
  <si>
    <t>Точка безубыточности, руб.</t>
  </si>
  <si>
    <t>14</t>
  </si>
  <si>
    <t>14.1</t>
  </si>
  <si>
    <t>14.2</t>
  </si>
  <si>
    <t>14.3</t>
  </si>
  <si>
    <t>Денежный поток от финансовой деятельности</t>
  </si>
  <si>
    <t xml:space="preserve">Собственный капитал </t>
  </si>
  <si>
    <t xml:space="preserve">Заемный капитал </t>
  </si>
  <si>
    <t xml:space="preserve">Невозвратное финансирование (гранты, пожертвование) </t>
  </si>
  <si>
    <t>Экономические показатели проекта</t>
  </si>
  <si>
    <t>№ п/п</t>
  </si>
  <si>
    <t>Наименование показателя</t>
  </si>
  <si>
    <t>Формула расчета</t>
  </si>
  <si>
    <t>Обозначения</t>
  </si>
  <si>
    <t>Значение</t>
  </si>
  <si>
    <t>Описание</t>
  </si>
  <si>
    <t>Общая стоимость инвестиционного проекта</t>
  </si>
  <si>
    <r>
      <rPr>
        <b/>
        <i/>
        <sz val="10"/>
        <color indexed="8"/>
        <rFont val="Arial"/>
        <family val="2"/>
        <charset val="204"/>
      </rPr>
      <t xml:space="preserve">I </t>
    </r>
    <r>
      <rPr>
        <sz val="10"/>
        <color indexed="8"/>
        <rFont val="Arial"/>
        <family val="2"/>
        <charset val="204"/>
      </rPr>
      <t>- первоначальные инвестиции</t>
    </r>
  </si>
  <si>
    <t>Ставка дисконтирования</t>
  </si>
  <si>
    <r>
      <t>r =</t>
    </r>
    <r>
      <rPr>
        <sz val="10"/>
        <color indexed="8"/>
        <rFont val="Arial"/>
        <family val="2"/>
        <charset val="204"/>
      </rPr>
      <t>безрисковая ставка+премии за риск</t>
    </r>
  </si>
  <si>
    <r>
      <t xml:space="preserve">r </t>
    </r>
    <r>
      <rPr>
        <sz val="10"/>
        <color indexed="8"/>
        <rFont val="Arial"/>
        <family val="2"/>
        <charset val="204"/>
      </rPr>
      <t>- ставка дисконтирования</t>
    </r>
  </si>
  <si>
    <t>Процентная ставка, используемая для перерасчета будущих потоков доходов в единую величину текущей стоимости. Ставка дисконтирования применяется при расчёте дисконтированной стоимости будущих денежных потоков NPV</t>
  </si>
  <si>
    <r>
      <t xml:space="preserve">Чистый приведенный доход </t>
    </r>
    <r>
      <rPr>
        <i/>
        <sz val="10"/>
        <color indexed="8"/>
        <rFont val="Arial"/>
        <family val="2"/>
        <charset val="204"/>
      </rPr>
      <t>(NPV</t>
    </r>
    <r>
      <rPr>
        <sz val="10"/>
        <color indexed="8"/>
        <rFont val="Arial"/>
        <family val="2"/>
        <charset val="204"/>
      </rPr>
      <t>)</t>
    </r>
  </si>
  <si>
    <r>
      <t>Pt -</t>
    </r>
    <r>
      <rPr>
        <sz val="10"/>
        <color indexed="8"/>
        <rFont val="Arial"/>
        <family val="2"/>
        <charset val="204"/>
      </rPr>
      <t xml:space="preserve">денежные потоки;                     </t>
    </r>
    <r>
      <rPr>
        <b/>
        <i/>
        <sz val="10"/>
        <color indexed="8"/>
        <rFont val="Arial"/>
        <family val="2"/>
        <charset val="204"/>
      </rPr>
      <t xml:space="preserve">r </t>
    </r>
    <r>
      <rPr>
        <sz val="10"/>
        <color indexed="8"/>
        <rFont val="Arial"/>
        <family val="2"/>
        <charset val="204"/>
      </rPr>
      <t xml:space="preserve">- ставка дисконтирования;     </t>
    </r>
    <r>
      <rPr>
        <b/>
        <i/>
        <sz val="10"/>
        <color indexed="8"/>
        <rFont val="Arial"/>
        <family val="2"/>
        <charset val="204"/>
      </rPr>
      <t>I</t>
    </r>
    <r>
      <rPr>
        <sz val="10"/>
        <color indexed="8"/>
        <rFont val="Arial"/>
        <family val="2"/>
        <charset val="204"/>
      </rPr>
      <t xml:space="preserve"> - первоначальные инвестиции;              </t>
    </r>
    <r>
      <rPr>
        <b/>
        <sz val="10"/>
        <color indexed="8"/>
        <rFont val="Arial"/>
        <family val="2"/>
        <charset val="204"/>
      </rPr>
      <t>t</t>
    </r>
    <r>
      <rPr>
        <sz val="10"/>
        <color indexed="8"/>
        <rFont val="Arial"/>
        <family val="2"/>
        <charset val="204"/>
      </rPr>
      <t xml:space="preserve"> - кол-во периодов                 </t>
    </r>
  </si>
  <si>
    <t>Cумма накопленного сальдо денежных потоков проекта, приведенная к настоящему моменту (началу осуществления прокта) за вычетом первоначальных инвестиций. Если NPV проекта положителен, проект является эффективным (при данной норме дисконта). Чем больше NPV, тем эффективней проект</t>
  </si>
  <si>
    <r>
      <t>Внутренняя норма доходности проекта (</t>
    </r>
    <r>
      <rPr>
        <i/>
        <sz val="10"/>
        <color indexed="8"/>
        <rFont val="Arial"/>
        <family val="2"/>
        <charset val="204"/>
      </rPr>
      <t>IRR</t>
    </r>
    <r>
      <rPr>
        <sz val="10"/>
        <color indexed="8"/>
        <rFont val="Arial"/>
        <family val="2"/>
        <charset val="204"/>
      </rPr>
      <t>)</t>
    </r>
  </si>
  <si>
    <r>
      <t>Pt -</t>
    </r>
    <r>
      <rPr>
        <sz val="10"/>
        <color indexed="8"/>
        <rFont val="Arial"/>
        <family val="2"/>
        <charset val="204"/>
      </rPr>
      <t xml:space="preserve">денежные потоки;                      </t>
    </r>
    <r>
      <rPr>
        <b/>
        <i/>
        <sz val="10"/>
        <color indexed="8"/>
        <rFont val="Arial"/>
        <family val="2"/>
        <charset val="204"/>
      </rPr>
      <t xml:space="preserve">r </t>
    </r>
    <r>
      <rPr>
        <sz val="10"/>
        <color indexed="8"/>
        <rFont val="Arial"/>
        <family val="2"/>
        <charset val="204"/>
      </rPr>
      <t xml:space="preserve">- ставка дисконтирования;     </t>
    </r>
    <r>
      <rPr>
        <b/>
        <i/>
        <sz val="10"/>
        <color indexed="8"/>
        <rFont val="Arial"/>
        <family val="2"/>
        <charset val="204"/>
      </rPr>
      <t>I</t>
    </r>
    <r>
      <rPr>
        <sz val="10"/>
        <color indexed="8"/>
        <rFont val="Arial"/>
        <family val="2"/>
        <charset val="204"/>
      </rPr>
      <t xml:space="preserve"> - первоначальные инвестиции;              </t>
    </r>
    <r>
      <rPr>
        <b/>
        <sz val="10"/>
        <color indexed="8"/>
        <rFont val="Arial"/>
        <family val="2"/>
        <charset val="204"/>
      </rPr>
      <t>t</t>
    </r>
    <r>
      <rPr>
        <sz val="10"/>
        <color indexed="8"/>
        <rFont val="Arial"/>
        <family val="2"/>
        <charset val="204"/>
      </rPr>
      <t xml:space="preserve"> - кол-во периодов                     </t>
    </r>
  </si>
  <si>
    <t>Процентная ставка, при которой чистый дисконтированный доход проекта обращается в ноль, т.е. современная стоимость будущих денежных поступлений равна первоначальному денежному вложению. Внутренняя норма доходности должна быть более чем альтернативные вложения, тогда проект считается рентабельным.</t>
  </si>
  <si>
    <r>
      <t>Срок окупаемости (</t>
    </r>
    <r>
      <rPr>
        <i/>
        <sz val="10"/>
        <color indexed="8"/>
        <rFont val="Arial"/>
        <family val="2"/>
        <charset val="204"/>
      </rPr>
      <t>Tок</t>
    </r>
    <r>
      <rPr>
        <sz val="10"/>
        <color indexed="8"/>
        <rFont val="Arial"/>
        <family val="2"/>
        <charset val="204"/>
      </rPr>
      <t>.)</t>
    </r>
  </si>
  <si>
    <r>
      <t xml:space="preserve">Кол-во месяцев от начала осуществления проекта до месяца, когда накопленное сальдо превысит инвестиционные вложения (Накопленное сальдо </t>
    </r>
    <r>
      <rPr>
        <sz val="10"/>
        <color indexed="8"/>
        <rFont val="Symbol"/>
        <family val="1"/>
        <charset val="2"/>
      </rPr>
      <t>³</t>
    </r>
    <r>
      <rPr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>I</t>
    </r>
    <r>
      <rPr>
        <sz val="10"/>
        <color indexed="8"/>
        <rFont val="Arial"/>
        <family val="2"/>
        <charset val="204"/>
      </rPr>
      <t>)</t>
    </r>
  </si>
  <si>
    <t>Период времени, необходимый для возмещения инвестиционных затрат</t>
  </si>
  <si>
    <t>Сумма первоначальных вложений, необходимая для начала осуществления деятельности</t>
  </si>
  <si>
    <t>Инвестиционные затраты</t>
  </si>
  <si>
    <t xml:space="preserve">3 год (квартальная разбивка) </t>
  </si>
  <si>
    <t xml:space="preserve">2 год (квартальная разбивка) </t>
  </si>
  <si>
    <t xml:space="preserve">Исходя из запланированного объема продаж, переменные затраты составят </t>
  </si>
  <si>
    <t xml:space="preserve">Цены во 2 год </t>
  </si>
  <si>
    <t xml:space="preserve">Цены в 3 год </t>
  </si>
  <si>
    <t>1 год</t>
  </si>
  <si>
    <t>2 год</t>
  </si>
  <si>
    <t>3 год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</si>
  <si>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</si>
  <si>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</si>
  <si>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</si>
  <si>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</si>
  <si>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</si>
  <si>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</si>
  <si>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</si>
  <si>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</si>
  <si>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</si>
  <si>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</si>
  <si>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</si>
  <si>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Фонд оплаты труда (трудовые договора)</t>
  </si>
  <si>
    <t>Должность 4</t>
  </si>
  <si>
    <t>Должность 5</t>
  </si>
  <si>
    <t>Должность 6</t>
  </si>
  <si>
    <t>Должность 7</t>
  </si>
  <si>
    <t>Должность 8</t>
  </si>
  <si>
    <t>Должность 9</t>
  </si>
  <si>
    <t>Должность 10</t>
  </si>
  <si>
    <t>Итого ФОТ, руб.</t>
  </si>
  <si>
    <t>Денежный поток от операционной деятельности</t>
  </si>
  <si>
    <t>Погашение основного долга</t>
  </si>
  <si>
    <t>Погашение процентов</t>
  </si>
  <si>
    <t>Выплаты дивидендов</t>
  </si>
  <si>
    <t>14.4</t>
  </si>
  <si>
    <t>14.5</t>
  </si>
  <si>
    <t>14.6</t>
  </si>
  <si>
    <t>___ месяцев</t>
  </si>
  <si>
    <t>Услуги связи интернет</t>
  </si>
  <si>
    <t>Цены реализации</t>
  </si>
  <si>
    <t>Ежемесячные расходы, руб. (за исключением расходов на рекламу и персонал)</t>
  </si>
  <si>
    <t>Среднее за год</t>
  </si>
  <si>
    <t>Кол-во на единицу продукции, чел.</t>
  </si>
  <si>
    <t>Исполнитель Шульга Н.В.</t>
  </si>
  <si>
    <t>business-plans@mail.ru</t>
  </si>
  <si>
    <t xml:space="preserve">WWW.bs-plans.ru </t>
  </si>
  <si>
    <t>Разработан шаблон финансовой модели ООО "Бизнес-План"</t>
  </si>
  <si>
    <t>4.1</t>
  </si>
  <si>
    <t>НДФЛ (Сдельная оплата труда 13%)</t>
  </si>
  <si>
    <t>Расходы 11</t>
  </si>
  <si>
    <t>Расходы 12</t>
  </si>
  <si>
    <t>Расходы 13</t>
  </si>
  <si>
    <t>Расходы 14</t>
  </si>
  <si>
    <t>Расходы 15</t>
  </si>
  <si>
    <t>8.12</t>
  </si>
  <si>
    <t>8.13</t>
  </si>
  <si>
    <t>8.14</t>
  </si>
  <si>
    <t>8.15</t>
  </si>
  <si>
    <t>Окупаемость бизнес-проекта составляет ____ месяцев</t>
  </si>
  <si>
    <t>Инвестиционные расходы</t>
  </si>
  <si>
    <t>Тип договора</t>
  </si>
  <si>
    <t>Заработная плата 1 сотрудника, руб</t>
  </si>
  <si>
    <t>Кол-во сотрудников в штате (постоянные работники), чел.</t>
  </si>
  <si>
    <t>Точка безубыточности определяет значение объема сбыта в натуральном или денежном выражении, при котором операционная прибыль равняется нулю</t>
  </si>
  <si>
    <t xml:space="preserve">Налог </t>
  </si>
  <si>
    <t>8.16</t>
  </si>
  <si>
    <t>8.17</t>
  </si>
  <si>
    <t>Среднее количество, необходимое на единицу продукции</t>
  </si>
  <si>
    <t>Статьи затрат (расходы связанные с запуском и развитием проекта)</t>
  </si>
  <si>
    <t>Наименование оборудования, техники мебели, ПО и т.д.</t>
  </si>
  <si>
    <t>Расшифровка статей инвестиционных затрат (калькулятор)</t>
  </si>
  <si>
    <t>Цена за 1 единицу сырья или материала, в руб</t>
  </si>
  <si>
    <t xml:space="preserve">месяц </t>
  </si>
  <si>
    <t xml:space="preserve">Индивидуальные консультации </t>
  </si>
  <si>
    <t xml:space="preserve">час </t>
  </si>
  <si>
    <t xml:space="preserve">Курсы английского языка для школьников  5-8 класс </t>
  </si>
  <si>
    <t>Курсы английского языка младших школьников  1-4 классы</t>
  </si>
  <si>
    <t xml:space="preserve">Курсы английского языка по подготовке к ОГЭ </t>
  </si>
  <si>
    <t>Курсы английского языка по подготовке к ЕГЭ</t>
  </si>
  <si>
    <t xml:space="preserve">Курсы английского для взрослых </t>
  </si>
  <si>
    <t xml:space="preserve">Расходы СММ </t>
  </si>
  <si>
    <t xml:space="preserve">Таргет </t>
  </si>
  <si>
    <t xml:space="preserve">Связьгород, Пожарная сигнализация </t>
  </si>
  <si>
    <t>Коммунальные услуги</t>
  </si>
  <si>
    <t xml:space="preserve">Электроэнергия </t>
  </si>
  <si>
    <t xml:space="preserve">Питевой режим </t>
  </si>
  <si>
    <t xml:space="preserve">СРМ </t>
  </si>
  <si>
    <t xml:space="preserve">Бахилы </t>
  </si>
  <si>
    <t xml:space="preserve">Одноразовые стаканы </t>
  </si>
  <si>
    <t xml:space="preserve">Сертификат </t>
  </si>
  <si>
    <t xml:space="preserve">Сертификаты </t>
  </si>
  <si>
    <t>Курсы русского языка по подготовке к ОГЭ И ЕГЭ</t>
  </si>
  <si>
    <t xml:space="preserve">Курсы русского языка детям  мигрантам </t>
  </si>
  <si>
    <t xml:space="preserve">Курсы немецкого языка </t>
  </si>
  <si>
    <t xml:space="preserve">Курсы французкого языка </t>
  </si>
  <si>
    <t xml:space="preserve">Новогодние подарки </t>
  </si>
  <si>
    <t>Новогодние подарки</t>
  </si>
  <si>
    <t xml:space="preserve">Парты </t>
  </si>
  <si>
    <t xml:space="preserve">Стулья ученические </t>
  </si>
  <si>
    <t xml:space="preserve">Стол учительский </t>
  </si>
  <si>
    <t xml:space="preserve">Шкаф книижный </t>
  </si>
  <si>
    <t>Шкаф железный для инвентаря</t>
  </si>
  <si>
    <t>Ресепшн</t>
  </si>
  <si>
    <t>Гардероб</t>
  </si>
  <si>
    <t xml:space="preserve">Диван </t>
  </si>
  <si>
    <t xml:space="preserve">Кулер </t>
  </si>
  <si>
    <t>Дизар, рециркулятор воздуха</t>
  </si>
  <si>
    <t xml:space="preserve">Ноутбук </t>
  </si>
  <si>
    <t xml:space="preserve">Проектор </t>
  </si>
  <si>
    <t>Принтер МФУ</t>
  </si>
  <si>
    <t xml:space="preserve">Брошюратор </t>
  </si>
  <si>
    <t xml:space="preserve">Ломинатор </t>
  </si>
  <si>
    <t>Преподаватель русского языка</t>
  </si>
  <si>
    <t>Уборщица</t>
  </si>
  <si>
    <t>Налог патент</t>
  </si>
  <si>
    <t xml:space="preserve">Услуги сайта </t>
  </si>
  <si>
    <t>Услуги СММ</t>
  </si>
  <si>
    <t>2025 год (квартальная разбивка)</t>
  </si>
  <si>
    <t xml:space="preserve">сайт </t>
  </si>
  <si>
    <t xml:space="preserve">Администратор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</si>
</sst>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%"/>
    <numFmt numFmtId="166" formatCode="_-* #,##0_р_._-;\-* #,##0_р_._-;_-* &quot;-&quot;??_р_._-;_-@_-"/>
  </numFmts>
  <fonts count="47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u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theme="3" tint="0.79998168889431442"/>
      <name val="Arial"/>
      <family val="2"/>
      <charset val="204"/>
    </font>
    <font>
      <b/>
      <u/>
      <sz val="10"/>
      <name val="Arial Cyr"/>
      <charset val="204"/>
    </font>
    <font>
      <sz val="8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10"/>
      <color indexed="8"/>
      <name val="Symbol"/>
      <family val="1"/>
      <charset val="2"/>
    </font>
    <font>
      <b/>
      <sz val="12"/>
      <name val="Times New Roman"/>
      <family val="1"/>
      <charset val="204"/>
    </font>
    <font>
      <b/>
      <u/>
      <sz val="12"/>
      <color rgb="FF000000"/>
      <name val="Arial"/>
      <family val="2"/>
      <charset val="204"/>
    </font>
    <font>
      <sz val="12"/>
      <name val="Arial Cyr"/>
      <charset val="204"/>
    </font>
    <font>
      <u/>
      <sz val="10"/>
      <color theme="10"/>
      <name val="Arial Cyr"/>
      <charset val="204"/>
    </font>
    <font>
      <sz val="10"/>
      <color rgb="FFFF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rgb="FFCCFFCC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3FFB3"/>
        <bgColor indexed="64"/>
      </patternFill>
    </fill>
    <fill>
      <patternFill patternType="solid">
        <fgColor theme="0"/>
        <b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CC9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3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9" fillId="3" borderId="0" applyNumberFormat="0" applyBorder="0" applyAlignment="0" applyProtection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356">
    <xf numFmtId="0" fontId="0" fillId="0" borderId="0" xfId="0"/>
    <xf numFmtId="3" fontId="8" fillId="0" borderId="0" xfId="9" applyNumberFormat="1" applyFont="1" applyFill="1" applyBorder="1" applyProtection="1"/>
    <xf numFmtId="3" fontId="9" fillId="0" borderId="0" xfId="9" applyNumberFormat="1" applyFont="1" applyFill="1" applyBorder="1" applyProtection="1"/>
    <xf numFmtId="3" fontId="8" fillId="0" borderId="0" xfId="0" applyNumberFormat="1" applyFont="1" applyFill="1" applyProtection="1"/>
    <xf numFmtId="3" fontId="6" fillId="0" borderId="0" xfId="0" applyNumberFormat="1" applyFont="1"/>
    <xf numFmtId="3" fontId="10" fillId="0" borderId="1" xfId="9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9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 applyAlignment="1" applyProtection="1">
      <alignment vertical="center" wrapText="1"/>
    </xf>
    <xf numFmtId="3" fontId="10" fillId="0" borderId="0" xfId="9" applyNumberFormat="1" applyFont="1" applyFill="1" applyBorder="1" applyProtection="1"/>
    <xf numFmtId="3" fontId="10" fillId="0" borderId="4" xfId="9" applyNumberFormat="1" applyFont="1" applyFill="1" applyBorder="1" applyAlignment="1" applyProtection="1">
      <alignment horizontal="center" vertical="center"/>
    </xf>
    <xf numFmtId="3" fontId="18" fillId="0" borderId="0" xfId="0" applyNumberFormat="1" applyFont="1"/>
    <xf numFmtId="3" fontId="16" fillId="0" borderId="0" xfId="0" applyNumberFormat="1" applyFont="1"/>
    <xf numFmtId="3" fontId="1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16" fillId="0" borderId="1" xfId="0" applyNumberFormat="1" applyFont="1" applyBorder="1"/>
    <xf numFmtId="3" fontId="17" fillId="0" borderId="0" xfId="0" applyNumberFormat="1" applyFont="1"/>
    <xf numFmtId="3" fontId="16" fillId="0" borderId="0" xfId="0" applyNumberFormat="1" applyFont="1" applyAlignment="1">
      <alignment horizontal="center"/>
    </xf>
    <xf numFmtId="3" fontId="16" fillId="0" borderId="2" xfId="0" applyNumberFormat="1" applyFont="1" applyBorder="1"/>
    <xf numFmtId="1" fontId="16" fillId="0" borderId="0" xfId="0" applyNumberFormat="1" applyFont="1"/>
    <xf numFmtId="1" fontId="6" fillId="0" borderId="0" xfId="0" applyNumberFormat="1" applyFont="1"/>
    <xf numFmtId="3" fontId="15" fillId="0" borderId="0" xfId="0" applyNumberFormat="1" applyFont="1"/>
    <xf numFmtId="3" fontId="13" fillId="0" borderId="0" xfId="0" applyNumberFormat="1" applyFont="1"/>
    <xf numFmtId="3" fontId="14" fillId="2" borderId="5" xfId="0" applyNumberFormat="1" applyFont="1" applyFill="1" applyBorder="1" applyAlignment="1">
      <alignment vertical="top" wrapText="1"/>
    </xf>
    <xf numFmtId="3" fontId="14" fillId="2" borderId="5" xfId="0" applyNumberFormat="1" applyFont="1" applyFill="1" applyBorder="1" applyAlignment="1">
      <alignment vertical="center" wrapText="1"/>
    </xf>
    <xf numFmtId="3" fontId="13" fillId="2" borderId="4" xfId="0" applyNumberFormat="1" applyFont="1" applyFill="1" applyBorder="1" applyAlignment="1">
      <alignment vertical="center" wrapText="1"/>
    </xf>
    <xf numFmtId="3" fontId="13" fillId="2" borderId="5" xfId="0" applyNumberFormat="1" applyFont="1" applyFill="1" applyBorder="1" applyAlignment="1">
      <alignment vertical="center"/>
    </xf>
    <xf numFmtId="3" fontId="13" fillId="2" borderId="5" xfId="0" applyNumberFormat="1" applyFont="1" applyFill="1" applyBorder="1"/>
    <xf numFmtId="3" fontId="14" fillId="2" borderId="5" xfId="0" applyNumberFormat="1" applyFont="1" applyFill="1" applyBorder="1"/>
    <xf numFmtId="3" fontId="13" fillId="2" borderId="4" xfId="0" applyNumberFormat="1" applyFont="1" applyFill="1" applyBorder="1" applyAlignment="1">
      <alignment horizontal="left" vertical="center" wrapText="1"/>
    </xf>
    <xf numFmtId="3" fontId="13" fillId="2" borderId="4" xfId="0" applyNumberFormat="1" applyFont="1" applyFill="1" applyBorder="1" applyAlignment="1">
      <alignment vertical="center"/>
    </xf>
    <xf numFmtId="3" fontId="13" fillId="2" borderId="5" xfId="0" applyNumberFormat="1" applyFont="1" applyFill="1" applyBorder="1" applyAlignment="1">
      <alignment horizontal="right" vertical="center"/>
    </xf>
    <xf numFmtId="3" fontId="20" fillId="0" borderId="1" xfId="0" applyNumberFormat="1" applyFont="1" applyBorder="1" applyAlignment="1">
      <alignment vertical="top" wrapText="1"/>
    </xf>
    <xf numFmtId="3" fontId="8" fillId="0" borderId="0" xfId="2" applyNumberFormat="1" applyFont="1" applyFill="1" applyBorder="1" applyAlignment="1" applyProtection="1">
      <alignment horizontal="left"/>
    </xf>
    <xf numFmtId="3" fontId="8" fillId="0" borderId="0" xfId="2" applyNumberFormat="1" applyFont="1" applyFill="1" applyBorder="1" applyAlignment="1" applyProtection="1">
      <alignment wrapText="1"/>
    </xf>
    <xf numFmtId="3" fontId="8" fillId="0" borderId="0" xfId="0" applyNumberFormat="1" applyFont="1" applyFill="1" applyAlignment="1" applyProtection="1">
      <alignment horizontal="center"/>
    </xf>
    <xf numFmtId="3" fontId="8" fillId="0" borderId="0" xfId="0" applyNumberFormat="1" applyFont="1" applyFill="1" applyAlignment="1" applyProtection="1">
      <alignment vertical="center"/>
    </xf>
    <xf numFmtId="3" fontId="10" fillId="0" borderId="4" xfId="2" applyNumberFormat="1" applyFont="1" applyFill="1" applyBorder="1" applyAlignment="1" applyProtection="1">
      <alignment horizontal="center" vertical="center"/>
    </xf>
    <xf numFmtId="3" fontId="10" fillId="0" borderId="1" xfId="2" applyNumberFormat="1" applyFont="1" applyFill="1" applyBorder="1" applyAlignment="1" applyProtection="1">
      <alignment wrapText="1"/>
    </xf>
    <xf numFmtId="3" fontId="20" fillId="0" borderId="1" xfId="2" applyNumberFormat="1" applyFont="1" applyFill="1" applyBorder="1" applyAlignment="1" applyProtection="1">
      <alignment wrapText="1"/>
    </xf>
    <xf numFmtId="3" fontId="21" fillId="0" borderId="1" xfId="2" applyNumberFormat="1" applyFont="1" applyFill="1" applyBorder="1" applyAlignment="1" applyProtection="1">
      <alignment wrapText="1"/>
    </xf>
    <xf numFmtId="3" fontId="21" fillId="0" borderId="1" xfId="2" applyNumberFormat="1" applyFont="1" applyFill="1" applyBorder="1" applyAlignment="1" applyProtection="1">
      <alignment vertical="center" wrapText="1"/>
    </xf>
    <xf numFmtId="3" fontId="10" fillId="0" borderId="0" xfId="0" applyNumberFormat="1" applyFont="1" applyFill="1" applyProtection="1"/>
    <xf numFmtId="3" fontId="8" fillId="4" borderId="0" xfId="0" applyNumberFormat="1" applyFont="1" applyFill="1" applyProtection="1"/>
    <xf numFmtId="3" fontId="10" fillId="4" borderId="4" xfId="2" applyNumberFormat="1" applyFont="1" applyFill="1" applyBorder="1" applyAlignment="1" applyProtection="1">
      <alignment horizontal="center" vertical="center"/>
    </xf>
    <xf numFmtId="3" fontId="21" fillId="4" borderId="1" xfId="2" applyNumberFormat="1" applyFont="1" applyFill="1" applyBorder="1" applyAlignment="1" applyProtection="1">
      <alignment wrapText="1"/>
    </xf>
    <xf numFmtId="3" fontId="22" fillId="5" borderId="4" xfId="2" applyNumberFormat="1" applyFont="1" applyFill="1" applyBorder="1" applyAlignment="1" applyProtection="1">
      <alignment horizontal="center" vertical="center"/>
    </xf>
    <xf numFmtId="3" fontId="10" fillId="0" borderId="6" xfId="2" applyNumberFormat="1" applyFont="1" applyFill="1" applyBorder="1" applyAlignment="1" applyProtection="1">
      <alignment horizontal="center" vertical="center"/>
    </xf>
    <xf numFmtId="3" fontId="10" fillId="0" borderId="9" xfId="2" applyNumberFormat="1" applyFont="1" applyFill="1" applyBorder="1" applyAlignment="1" applyProtection="1">
      <alignment horizontal="left" wrapText="1"/>
    </xf>
    <xf numFmtId="3" fontId="10" fillId="0" borderId="0" xfId="2" applyNumberFormat="1" applyFont="1" applyFill="1" applyBorder="1" applyAlignment="1" applyProtection="1">
      <alignment horizontal="center" vertical="center"/>
    </xf>
    <xf numFmtId="3" fontId="10" fillId="0" borderId="0" xfId="2" applyNumberFormat="1" applyFont="1" applyFill="1" applyBorder="1" applyAlignment="1" applyProtection="1">
      <alignment horizontal="left" wrapText="1"/>
    </xf>
    <xf numFmtId="3" fontId="8" fillId="0" borderId="0" xfId="2" applyNumberFormat="1" applyFont="1" applyFill="1" applyBorder="1" applyAlignment="1" applyProtection="1">
      <alignment horizontal="center" vertical="center"/>
    </xf>
    <xf numFmtId="49" fontId="8" fillId="0" borderId="4" xfId="2" applyNumberFormat="1" applyFont="1" applyFill="1" applyBorder="1" applyAlignment="1" applyProtection="1">
      <alignment horizontal="center" vertical="center"/>
    </xf>
    <xf numFmtId="49" fontId="8" fillId="4" borderId="4" xfId="2" applyNumberFormat="1" applyFont="1" applyFill="1" applyBorder="1" applyAlignment="1" applyProtection="1">
      <alignment horizontal="center" vertical="center"/>
    </xf>
    <xf numFmtId="3" fontId="9" fillId="0" borderId="0" xfId="9" applyNumberFormat="1" applyFont="1" applyFill="1" applyBorder="1" applyAlignment="1" applyProtection="1">
      <alignment horizontal="center"/>
    </xf>
    <xf numFmtId="3" fontId="8" fillId="0" borderId="0" xfId="9" applyNumberFormat="1" applyFont="1" applyFill="1" applyBorder="1" applyAlignment="1" applyProtection="1">
      <alignment horizontal="center"/>
    </xf>
    <xf numFmtId="3" fontId="10" fillId="0" borderId="9" xfId="2" applyNumberFormat="1" applyFont="1" applyFill="1" applyBorder="1" applyAlignment="1" applyProtection="1">
      <alignment horizontal="right" vertical="center" wrapText="1"/>
    </xf>
    <xf numFmtId="3" fontId="10" fillId="0" borderId="9" xfId="9" applyNumberFormat="1" applyFont="1" applyFill="1" applyBorder="1" applyAlignment="1" applyProtection="1">
      <alignment horizontal="right" vertical="center"/>
    </xf>
    <xf numFmtId="3" fontId="24" fillId="0" borderId="0" xfId="0" applyNumberFormat="1" applyFont="1"/>
    <xf numFmtId="3" fontId="10" fillId="0" borderId="1" xfId="0" applyNumberFormat="1" applyFont="1" applyFill="1" applyBorder="1" applyAlignment="1" applyProtection="1">
      <alignment horizontal="center" vertical="center"/>
    </xf>
    <xf numFmtId="1" fontId="24" fillId="0" borderId="0" xfId="0" applyNumberFormat="1" applyFont="1"/>
    <xf numFmtId="3" fontId="6" fillId="0" borderId="0" xfId="0" applyNumberFormat="1" applyFont="1" applyAlignment="1">
      <alignment horizontal="right" vertical="center"/>
    </xf>
    <xf numFmtId="3" fontId="16" fillId="0" borderId="3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right" vertical="center" wrapText="1"/>
    </xf>
    <xf numFmtId="3" fontId="6" fillId="2" borderId="4" xfId="0" applyNumberFormat="1" applyFont="1" applyFill="1" applyBorder="1"/>
    <xf numFmtId="3" fontId="7" fillId="2" borderId="1" xfId="0" applyNumberFormat="1" applyFont="1" applyFill="1" applyBorder="1" applyAlignment="1">
      <alignment vertical="top" wrapText="1"/>
    </xf>
    <xf numFmtId="3" fontId="7" fillId="2" borderId="9" xfId="0" applyNumberFormat="1" applyFont="1" applyFill="1" applyBorder="1" applyAlignment="1">
      <alignment vertical="top" wrapText="1"/>
    </xf>
    <xf numFmtId="3" fontId="7" fillId="6" borderId="1" xfId="0" applyNumberFormat="1" applyFont="1" applyFill="1" applyBorder="1" applyAlignment="1">
      <alignment vertical="top" wrapText="1"/>
    </xf>
    <xf numFmtId="3" fontId="16" fillId="0" borderId="8" xfId="0" applyNumberFormat="1" applyFont="1" applyBorder="1" applyAlignment="1">
      <alignment vertical="center" wrapText="1"/>
    </xf>
    <xf numFmtId="3" fontId="16" fillId="6" borderId="1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10" fillId="6" borderId="1" xfId="9" applyNumberFormat="1" applyFont="1" applyFill="1" applyBorder="1" applyAlignment="1" applyProtection="1">
      <alignment horizontal="right" vertical="center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vertical="top" wrapText="1"/>
    </xf>
    <xf numFmtId="3" fontId="16" fillId="0" borderId="2" xfId="0" applyNumberFormat="1" applyFont="1" applyBorder="1" applyAlignment="1">
      <alignment horizontal="center" vertical="center" wrapText="1"/>
    </xf>
    <xf numFmtId="3" fontId="16" fillId="0" borderId="8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6" fillId="0" borderId="6" xfId="0" applyNumberFormat="1" applyFont="1" applyBorder="1"/>
    <xf numFmtId="3" fontId="7" fillId="0" borderId="9" xfId="0" applyNumberFormat="1" applyFont="1" applyBorder="1" applyAlignment="1">
      <alignment vertical="top" wrapText="1"/>
    </xf>
    <xf numFmtId="3" fontId="7" fillId="6" borderId="9" xfId="0" applyNumberFormat="1" applyFont="1" applyFill="1" applyBorder="1" applyAlignment="1">
      <alignment vertical="top" wrapText="1"/>
    </xf>
    <xf numFmtId="1" fontId="16" fillId="0" borderId="2" xfId="0" applyNumberFormat="1" applyFont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1" fontId="6" fillId="0" borderId="6" xfId="0" applyNumberFormat="1" applyFont="1" applyBorder="1" applyAlignment="1">
      <alignment vertical="center" wrapText="1"/>
    </xf>
    <xf numFmtId="1" fontId="6" fillId="2" borderId="7" xfId="0" applyNumberFormat="1" applyFont="1" applyFill="1" applyBorder="1" applyAlignment="1">
      <alignment horizontal="center" vertical="center"/>
    </xf>
    <xf numFmtId="17" fontId="16" fillId="0" borderId="8" xfId="0" applyNumberFormat="1" applyFont="1" applyBorder="1" applyAlignment="1">
      <alignment horizontal="center" vertical="center"/>
    </xf>
    <xf numFmtId="3" fontId="6" fillId="6" borderId="4" xfId="0" applyNumberFormat="1" applyFont="1" applyFill="1" applyBorder="1" applyAlignment="1">
      <alignment horizontal="left" vertical="center" wrapText="1"/>
    </xf>
    <xf numFmtId="3" fontId="16" fillId="6" borderId="5" xfId="0" applyNumberFormat="1" applyFont="1" applyFill="1" applyBorder="1" applyAlignment="1">
      <alignment horizontal="center" vertical="center"/>
    </xf>
    <xf numFmtId="3" fontId="16" fillId="6" borderId="6" xfId="0" applyNumberFormat="1" applyFont="1" applyFill="1" applyBorder="1" applyAlignment="1">
      <alignment horizontal="left" vertical="center"/>
    </xf>
    <xf numFmtId="3" fontId="16" fillId="6" borderId="9" xfId="0" applyNumberFormat="1" applyFont="1" applyFill="1" applyBorder="1" applyAlignment="1">
      <alignment horizontal="center" vertical="center"/>
    </xf>
    <xf numFmtId="3" fontId="16" fillId="6" borderId="7" xfId="0" applyNumberFormat="1" applyFont="1" applyFill="1" applyBorder="1" applyAlignment="1">
      <alignment horizontal="center" vertical="center"/>
    </xf>
    <xf numFmtId="17" fontId="16" fillId="0" borderId="8" xfId="0" applyNumberFormat="1" applyFont="1" applyFill="1" applyBorder="1" applyAlignment="1">
      <alignment horizontal="center"/>
    </xf>
    <xf numFmtId="3" fontId="6" fillId="6" borderId="4" xfId="0" applyNumberFormat="1" applyFont="1" applyFill="1" applyBorder="1" applyAlignment="1">
      <alignment vertical="center" wrapText="1"/>
    </xf>
    <xf numFmtId="17" fontId="10" fillId="4" borderId="8" xfId="9" applyNumberFormat="1" applyFont="1" applyFill="1" applyBorder="1" applyAlignment="1" applyProtection="1">
      <alignment horizontal="center" vertical="center"/>
    </xf>
    <xf numFmtId="3" fontId="7" fillId="2" borderId="1" xfId="0" applyNumberFormat="1" applyFont="1" applyFill="1" applyBorder="1" applyAlignment="1">
      <alignment vertical="center" wrapText="1"/>
    </xf>
    <xf numFmtId="3" fontId="7" fillId="2" borderId="4" xfId="0" applyNumberFormat="1" applyFont="1" applyFill="1" applyBorder="1" applyAlignment="1">
      <alignment vertical="top" wrapText="1"/>
    </xf>
    <xf numFmtId="3" fontId="7" fillId="2" borderId="5" xfId="0" applyNumberFormat="1" applyFont="1" applyFill="1" applyBorder="1" applyAlignment="1">
      <alignment vertical="top" wrapText="1"/>
    </xf>
    <xf numFmtId="3" fontId="7" fillId="2" borderId="4" xfId="8" applyNumberFormat="1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vertical="center" wrapText="1"/>
    </xf>
    <xf numFmtId="3" fontId="7" fillId="2" borderId="4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top" wrapText="1"/>
    </xf>
    <xf numFmtId="3" fontId="14" fillId="6" borderId="1" xfId="0" applyNumberFormat="1" applyFont="1" applyFill="1" applyBorder="1" applyAlignment="1">
      <alignment vertical="top" wrapText="1"/>
    </xf>
    <xf numFmtId="3" fontId="11" fillId="0" borderId="6" xfId="0" applyNumberFormat="1" applyFont="1" applyBorder="1" applyAlignment="1">
      <alignment horizontal="left" vertical="center" wrapText="1"/>
    </xf>
    <xf numFmtId="3" fontId="11" fillId="6" borderId="9" xfId="0" applyNumberFormat="1" applyFont="1" applyFill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vertical="top" wrapText="1"/>
    </xf>
    <xf numFmtId="3" fontId="11" fillId="0" borderId="6" xfId="0" applyNumberFormat="1" applyFont="1" applyBorder="1" applyAlignment="1">
      <alignment vertical="top" wrapText="1"/>
    </xf>
    <xf numFmtId="3" fontId="11" fillId="6" borderId="9" xfId="0" applyNumberFormat="1" applyFont="1" applyFill="1" applyBorder="1" applyAlignment="1">
      <alignment horizontal="center" vertical="top" wrapText="1"/>
    </xf>
    <xf numFmtId="0" fontId="27" fillId="8" borderId="4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vertical="top" wrapText="1"/>
    </xf>
    <xf numFmtId="3" fontId="7" fillId="0" borderId="2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25" fillId="6" borderId="6" xfId="0" applyNumberFormat="1" applyFont="1" applyFill="1" applyBorder="1" applyAlignment="1">
      <alignment vertical="center"/>
    </xf>
    <xf numFmtId="3" fontId="25" fillId="6" borderId="7" xfId="0" applyNumberFormat="1" applyFont="1" applyFill="1" applyBorder="1" applyAlignment="1">
      <alignment vertical="center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vertical="top" wrapText="1"/>
    </xf>
    <xf numFmtId="3" fontId="14" fillId="6" borderId="5" xfId="0" applyNumberFormat="1" applyFont="1" applyFill="1" applyBorder="1" applyAlignment="1">
      <alignment vertical="top" wrapText="1"/>
    </xf>
    <xf numFmtId="3" fontId="7" fillId="2" borderId="6" xfId="0" applyNumberFormat="1" applyFont="1" applyFill="1" applyBorder="1" applyAlignment="1">
      <alignment vertical="top" wrapText="1"/>
    </xf>
    <xf numFmtId="9" fontId="7" fillId="6" borderId="7" xfId="0" applyNumberFormat="1" applyFont="1" applyFill="1" applyBorder="1" applyAlignment="1">
      <alignment vertical="top" wrapText="1"/>
    </xf>
    <xf numFmtId="3" fontId="30" fillId="4" borderId="0" xfId="0" applyNumberFormat="1" applyFont="1" applyFill="1" applyProtection="1"/>
    <xf numFmtId="3" fontId="6" fillId="4" borderId="0" xfId="0" applyNumberFormat="1" applyFont="1" applyFill="1"/>
    <xf numFmtId="0" fontId="31" fillId="0" borderId="0" xfId="0" applyFont="1"/>
    <xf numFmtId="0" fontId="27" fillId="8" borderId="6" xfId="0" applyFont="1" applyFill="1" applyBorder="1" applyAlignment="1">
      <alignment vertical="center" wrapText="1"/>
    </xf>
    <xf numFmtId="0" fontId="27" fillId="8" borderId="9" xfId="0" applyFont="1" applyFill="1" applyBorder="1" applyAlignment="1">
      <alignment vertical="center" wrapText="1"/>
    </xf>
    <xf numFmtId="17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0" fillId="6" borderId="1" xfId="0" applyNumberFormat="1" applyFill="1" applyBorder="1"/>
    <xf numFmtId="3" fontId="23" fillId="6" borderId="1" xfId="0" applyNumberFormat="1" applyFont="1" applyFill="1" applyBorder="1"/>
    <xf numFmtId="1" fontId="28" fillId="9" borderId="1" xfId="0" applyNumberFormat="1" applyFont="1" applyFill="1" applyBorder="1" applyAlignment="1">
      <alignment vertical="center" wrapText="1"/>
    </xf>
    <xf numFmtId="0" fontId="28" fillId="9" borderId="1" xfId="0" applyFont="1" applyFill="1" applyBorder="1" applyAlignment="1">
      <alignment vertical="center" wrapText="1"/>
    </xf>
    <xf numFmtId="0" fontId="31" fillId="4" borderId="5" xfId="0" applyFont="1" applyFill="1" applyBorder="1"/>
    <xf numFmtId="0" fontId="0" fillId="6" borderId="5" xfId="0" applyFill="1" applyBorder="1"/>
    <xf numFmtId="0" fontId="0" fillId="6" borderId="7" xfId="0" applyFill="1" applyBorder="1"/>
    <xf numFmtId="3" fontId="16" fillId="4" borderId="1" xfId="0" applyNumberFormat="1" applyFont="1" applyFill="1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3" fontId="16" fillId="4" borderId="5" xfId="0" applyNumberFormat="1" applyFont="1" applyFill="1" applyBorder="1" applyAlignment="1">
      <alignment horizontal="center" vertical="center"/>
    </xf>
    <xf numFmtId="3" fontId="16" fillId="4" borderId="7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 applyProtection="1">
      <alignment horizontal="right" vertical="center"/>
    </xf>
    <xf numFmtId="3" fontId="10" fillId="7" borderId="1" xfId="0" applyNumberFormat="1" applyFont="1" applyFill="1" applyBorder="1" applyAlignment="1" applyProtection="1">
      <alignment horizontal="right" vertical="center"/>
    </xf>
    <xf numFmtId="3" fontId="8" fillId="7" borderId="1" xfId="9" applyNumberFormat="1" applyFont="1" applyFill="1" applyBorder="1" applyAlignment="1" applyProtection="1">
      <alignment horizontal="right" vertical="center"/>
    </xf>
    <xf numFmtId="49" fontId="10" fillId="0" borderId="4" xfId="2" applyNumberFormat="1" applyFont="1" applyFill="1" applyBorder="1" applyAlignment="1" applyProtection="1">
      <alignment horizontal="center" vertical="center"/>
    </xf>
    <xf numFmtId="3" fontId="8" fillId="0" borderId="1" xfId="2" applyNumberFormat="1" applyFont="1" applyFill="1" applyBorder="1" applyAlignment="1" applyProtection="1">
      <alignment wrapText="1"/>
    </xf>
    <xf numFmtId="3" fontId="16" fillId="0" borderId="1" xfId="0" applyNumberFormat="1" applyFont="1" applyBorder="1" applyAlignment="1">
      <alignment vertical="center"/>
    </xf>
    <xf numFmtId="3" fontId="10" fillId="4" borderId="0" xfId="0" applyNumberFormat="1" applyFont="1" applyFill="1" applyProtection="1"/>
    <xf numFmtId="3" fontId="10" fillId="11" borderId="1" xfId="0" applyNumberFormat="1" applyFont="1" applyFill="1" applyBorder="1" applyAlignment="1" applyProtection="1">
      <alignment horizontal="right" vertical="center"/>
    </xf>
    <xf numFmtId="3" fontId="10" fillId="12" borderId="1" xfId="0" applyNumberFormat="1" applyFont="1" applyFill="1" applyBorder="1" applyAlignment="1" applyProtection="1">
      <alignment horizontal="right" vertical="center"/>
    </xf>
    <xf numFmtId="3" fontId="10" fillId="13" borderId="5" xfId="0" applyNumberFormat="1" applyFont="1" applyFill="1" applyBorder="1" applyAlignment="1" applyProtection="1">
      <alignment horizontal="right" vertical="center"/>
    </xf>
    <xf numFmtId="3" fontId="10" fillId="10" borderId="1" xfId="9" applyNumberFormat="1" applyFont="1" applyFill="1" applyBorder="1" applyAlignment="1" applyProtection="1">
      <alignment horizontal="right" vertical="center"/>
    </xf>
    <xf numFmtId="3" fontId="8" fillId="4" borderId="1" xfId="9" applyNumberFormat="1" applyFont="1" applyFill="1" applyBorder="1" applyAlignment="1" applyProtection="1">
      <alignment horizontal="right" vertical="center"/>
    </xf>
    <xf numFmtId="3" fontId="10" fillId="4" borderId="1" xfId="9" applyNumberFormat="1" applyFont="1" applyFill="1" applyBorder="1" applyAlignment="1" applyProtection="1">
      <alignment horizontal="right" vertical="center"/>
      <protection locked="0"/>
    </xf>
    <xf numFmtId="3" fontId="10" fillId="6" borderId="1" xfId="9" applyNumberFormat="1" applyFont="1" applyFill="1" applyBorder="1" applyAlignment="1" applyProtection="1">
      <alignment horizontal="right" vertical="center"/>
      <protection locked="0"/>
    </xf>
    <xf numFmtId="3" fontId="10" fillId="4" borderId="1" xfId="9" applyNumberFormat="1" applyFont="1" applyFill="1" applyBorder="1" applyAlignment="1" applyProtection="1">
      <alignment horizontal="right" vertical="center"/>
    </xf>
    <xf numFmtId="3" fontId="10" fillId="4" borderId="18" xfId="9" applyNumberFormat="1" applyFont="1" applyFill="1" applyBorder="1" applyAlignment="1" applyProtection="1">
      <alignment horizontal="right" vertical="center"/>
    </xf>
    <xf numFmtId="3" fontId="10" fillId="0" borderId="1" xfId="2" applyNumberFormat="1" applyFont="1" applyFill="1" applyBorder="1" applyAlignment="1" applyProtection="1">
      <alignment horizontal="right" vertical="center" wrapText="1"/>
    </xf>
    <xf numFmtId="3" fontId="10" fillId="6" borderId="18" xfId="9" applyNumberFormat="1" applyFont="1" applyFill="1" applyBorder="1" applyAlignment="1" applyProtection="1">
      <alignment horizontal="right" vertical="center"/>
    </xf>
    <xf numFmtId="3" fontId="10" fillId="6" borderId="1" xfId="5" applyNumberFormat="1" applyFont="1" applyFill="1" applyBorder="1" applyAlignment="1" applyProtection="1">
      <alignment horizontal="right" vertical="center"/>
    </xf>
    <xf numFmtId="3" fontId="10" fillId="10" borderId="18" xfId="9" applyNumberFormat="1" applyFont="1" applyFill="1" applyBorder="1" applyAlignment="1" applyProtection="1">
      <alignment horizontal="right" vertical="center"/>
    </xf>
    <xf numFmtId="3" fontId="10" fillId="10" borderId="1" xfId="0" applyNumberFormat="1" applyFont="1" applyFill="1" applyBorder="1" applyAlignment="1" applyProtection="1">
      <alignment horizontal="right" vertical="center"/>
    </xf>
    <xf numFmtId="3" fontId="8" fillId="0" borderId="1" xfId="2" applyNumberFormat="1" applyFont="1" applyFill="1" applyBorder="1" applyAlignment="1" applyProtection="1">
      <alignment horizontal="right" vertical="center" wrapText="1"/>
    </xf>
    <xf numFmtId="3" fontId="8" fillId="0" borderId="1" xfId="0" applyNumberFormat="1" applyFont="1" applyFill="1" applyBorder="1" applyAlignment="1" applyProtection="1">
      <alignment horizontal="right" vertical="center"/>
    </xf>
    <xf numFmtId="3" fontId="10" fillId="4" borderId="1" xfId="0" applyNumberFormat="1" applyFont="1" applyFill="1" applyBorder="1" applyAlignment="1" applyProtection="1">
      <alignment horizontal="right" vertical="center"/>
    </xf>
    <xf numFmtId="3" fontId="20" fillId="0" borderId="1" xfId="2" applyNumberFormat="1" applyFont="1" applyFill="1" applyBorder="1" applyAlignment="1" applyProtection="1">
      <alignment horizontal="right" vertical="center" wrapText="1"/>
    </xf>
    <xf numFmtId="3" fontId="8" fillId="4" borderId="1" xfId="2" applyNumberFormat="1" applyFont="1" applyFill="1" applyBorder="1" applyAlignment="1" applyProtection="1">
      <alignment horizontal="right" vertical="center"/>
      <protection locked="0"/>
    </xf>
    <xf numFmtId="3" fontId="8" fillId="4" borderId="1" xfId="0" applyNumberFormat="1" applyFont="1" applyFill="1" applyBorder="1" applyAlignment="1" applyProtection="1">
      <alignment horizontal="right" vertical="center"/>
    </xf>
    <xf numFmtId="3" fontId="21" fillId="0" borderId="1" xfId="2" applyNumberFormat="1" applyFont="1" applyFill="1" applyBorder="1" applyAlignment="1" applyProtection="1">
      <alignment horizontal="right" vertical="center" wrapText="1"/>
    </xf>
    <xf numFmtId="3" fontId="10" fillId="6" borderId="1" xfId="2" applyNumberFormat="1" applyFont="1" applyFill="1" applyBorder="1" applyAlignment="1" applyProtection="1">
      <alignment horizontal="right" vertical="center"/>
      <protection locked="0"/>
    </xf>
    <xf numFmtId="3" fontId="20" fillId="0" borderId="1" xfId="0" applyNumberFormat="1" applyFont="1" applyBorder="1" applyAlignment="1">
      <alignment horizontal="right" vertical="center" wrapText="1"/>
    </xf>
    <xf numFmtId="3" fontId="8" fillId="0" borderId="1" xfId="9" applyNumberFormat="1" applyFont="1" applyFill="1" applyBorder="1" applyAlignment="1" applyProtection="1">
      <alignment horizontal="right" vertical="center"/>
    </xf>
    <xf numFmtId="3" fontId="20" fillId="0" borderId="15" xfId="0" applyNumberFormat="1" applyFont="1" applyBorder="1" applyAlignment="1">
      <alignment horizontal="right" vertical="center" wrapText="1"/>
    </xf>
    <xf numFmtId="3" fontId="20" fillId="0" borderId="10" xfId="0" applyNumberFormat="1" applyFont="1" applyBorder="1" applyAlignment="1">
      <alignment horizontal="right" vertical="center" wrapText="1"/>
    </xf>
    <xf numFmtId="3" fontId="10" fillId="11" borderId="1" xfId="9" applyNumberFormat="1" applyFont="1" applyFill="1" applyBorder="1" applyAlignment="1" applyProtection="1">
      <alignment horizontal="right" vertical="center"/>
    </xf>
    <xf numFmtId="3" fontId="10" fillId="11" borderId="18" xfId="9" applyNumberFormat="1" applyFont="1" applyFill="1" applyBorder="1" applyAlignment="1" applyProtection="1">
      <alignment horizontal="right" vertical="center"/>
    </xf>
    <xf numFmtId="3" fontId="8" fillId="11" borderId="1" xfId="0" applyNumberFormat="1" applyFont="1" applyFill="1" applyBorder="1" applyAlignment="1" applyProtection="1">
      <alignment horizontal="right" vertical="center"/>
    </xf>
    <xf numFmtId="165" fontId="10" fillId="4" borderId="1" xfId="2" applyNumberFormat="1" applyFont="1" applyFill="1" applyBorder="1" applyAlignment="1" applyProtection="1">
      <alignment horizontal="right" vertical="center"/>
    </xf>
    <xf numFmtId="165" fontId="10" fillId="7" borderId="1" xfId="2" applyNumberFormat="1" applyFont="1" applyFill="1" applyBorder="1" applyAlignment="1" applyProtection="1">
      <alignment horizontal="right" vertical="center"/>
    </xf>
    <xf numFmtId="165" fontId="10" fillId="7" borderId="18" xfId="2" applyNumberFormat="1" applyFont="1" applyFill="1" applyBorder="1" applyAlignment="1" applyProtection="1">
      <alignment horizontal="right" vertical="center"/>
    </xf>
    <xf numFmtId="3" fontId="8" fillId="6" borderId="1" xfId="2" applyNumberFormat="1" applyFont="1" applyFill="1" applyBorder="1" applyAlignment="1" applyProtection="1">
      <alignment horizontal="right" vertical="center"/>
      <protection locked="0"/>
    </xf>
    <xf numFmtId="3" fontId="22" fillId="5" borderId="1" xfId="9" applyNumberFormat="1" applyFont="1" applyFill="1" applyBorder="1" applyAlignment="1" applyProtection="1">
      <alignment horizontal="right" vertical="center"/>
    </xf>
    <xf numFmtId="3" fontId="10" fillId="0" borderId="9" xfId="0" applyNumberFormat="1" applyFont="1" applyFill="1" applyBorder="1" applyAlignment="1" applyProtection="1">
      <alignment horizontal="right" vertical="center"/>
    </xf>
    <xf numFmtId="3" fontId="8" fillId="6" borderId="1" xfId="9" applyNumberFormat="1" applyFont="1" applyFill="1" applyBorder="1" applyAlignment="1" applyProtection="1">
      <alignment horizontal="right" vertical="center"/>
    </xf>
    <xf numFmtId="3" fontId="10" fillId="6" borderId="18" xfId="0" applyNumberFormat="1" applyFont="1" applyFill="1" applyBorder="1" applyAlignment="1" applyProtection="1">
      <alignment horizontal="right" vertical="center"/>
    </xf>
    <xf numFmtId="3" fontId="10" fillId="10" borderId="18" xfId="0" applyNumberFormat="1" applyFont="1" applyFill="1" applyBorder="1" applyAlignment="1" applyProtection="1">
      <alignment horizontal="right" vertical="center"/>
    </xf>
    <xf numFmtId="3" fontId="10" fillId="4" borderId="18" xfId="0" applyNumberFormat="1" applyFont="1" applyFill="1" applyBorder="1" applyAlignment="1" applyProtection="1">
      <alignment horizontal="right" vertical="center"/>
    </xf>
    <xf numFmtId="3" fontId="8" fillId="2" borderId="18" xfId="0" applyNumberFormat="1" applyFont="1" applyFill="1" applyBorder="1" applyAlignment="1" applyProtection="1">
      <alignment horizontal="right" vertical="center"/>
    </xf>
    <xf numFmtId="3" fontId="10" fillId="7" borderId="18" xfId="0" applyNumberFormat="1" applyFont="1" applyFill="1" applyBorder="1" applyAlignment="1" applyProtection="1">
      <alignment horizontal="right" vertical="center"/>
    </xf>
    <xf numFmtId="3" fontId="10" fillId="11" borderId="18" xfId="0" applyNumberFormat="1" applyFont="1" applyFill="1" applyBorder="1" applyAlignment="1" applyProtection="1">
      <alignment horizontal="right" vertical="center"/>
    </xf>
    <xf numFmtId="3" fontId="10" fillId="6" borderId="19" xfId="9" applyNumberFormat="1" applyFont="1" applyFill="1" applyBorder="1" applyAlignment="1" applyProtection="1">
      <alignment horizontal="right" vertical="center"/>
    </xf>
    <xf numFmtId="3" fontId="10" fillId="6" borderId="9" xfId="0" applyNumberFormat="1" applyFont="1" applyFill="1" applyBorder="1" applyAlignment="1" applyProtection="1">
      <alignment horizontal="right" vertical="center"/>
    </xf>
    <xf numFmtId="3" fontId="10" fillId="6" borderId="19" xfId="0" applyNumberFormat="1" applyFont="1" applyFill="1" applyBorder="1" applyAlignment="1" applyProtection="1">
      <alignment horizontal="right" vertical="center"/>
    </xf>
    <xf numFmtId="3" fontId="10" fillId="13" borderId="7" xfId="0" applyNumberFormat="1" applyFont="1" applyFill="1" applyBorder="1" applyAlignment="1" applyProtection="1">
      <alignment horizontal="right" vertical="center"/>
    </xf>
    <xf numFmtId="49" fontId="10" fillId="4" borderId="4" xfId="2" applyNumberFormat="1" applyFont="1" applyFill="1" applyBorder="1" applyAlignment="1" applyProtection="1">
      <alignment horizontal="center" vertical="center"/>
    </xf>
    <xf numFmtId="3" fontId="8" fillId="2" borderId="1" xfId="2" applyNumberFormat="1" applyFont="1" applyFill="1" applyBorder="1" applyAlignment="1" applyProtection="1">
      <alignment horizontal="right" vertical="center"/>
      <protection locked="0"/>
    </xf>
    <xf numFmtId="3" fontId="10" fillId="4" borderId="1" xfId="2" applyNumberFormat="1" applyFont="1" applyFill="1" applyBorder="1" applyAlignment="1" applyProtection="1">
      <alignment wrapText="1"/>
    </xf>
    <xf numFmtId="3" fontId="10" fillId="4" borderId="1" xfId="2" applyNumberFormat="1" applyFont="1" applyFill="1" applyBorder="1" applyAlignment="1" applyProtection="1">
      <alignment horizontal="right" vertical="center" wrapText="1"/>
    </xf>
    <xf numFmtId="3" fontId="8" fillId="11" borderId="1" xfId="9" applyNumberFormat="1" applyFont="1" applyFill="1" applyBorder="1" applyAlignment="1" applyProtection="1">
      <alignment horizontal="right" vertical="center"/>
    </xf>
    <xf numFmtId="3" fontId="8" fillId="12" borderId="1" xfId="0" applyNumberFormat="1" applyFont="1" applyFill="1" applyBorder="1" applyAlignment="1" applyProtection="1">
      <alignment horizontal="right" vertical="center"/>
    </xf>
    <xf numFmtId="3" fontId="8" fillId="6" borderId="1" xfId="0" applyNumberFormat="1" applyFont="1" applyFill="1" applyBorder="1" applyAlignment="1" applyProtection="1">
      <alignment horizontal="right" vertical="center"/>
    </xf>
    <xf numFmtId="3" fontId="10" fillId="14" borderId="1" xfId="2" applyNumberFormat="1" applyFont="1" applyFill="1" applyBorder="1" applyAlignment="1" applyProtection="1">
      <alignment horizontal="right" vertical="center"/>
    </xf>
    <xf numFmtId="3" fontId="10" fillId="14" borderId="18" xfId="9" applyNumberFormat="1" applyFont="1" applyFill="1" applyBorder="1" applyAlignment="1" applyProtection="1">
      <alignment horizontal="right" vertical="center"/>
    </xf>
    <xf numFmtId="3" fontId="10" fillId="14" borderId="1" xfId="0" applyNumberFormat="1" applyFont="1" applyFill="1" applyBorder="1" applyAlignment="1" applyProtection="1">
      <alignment horizontal="right" vertical="center"/>
    </xf>
    <xf numFmtId="3" fontId="10" fillId="14" borderId="18" xfId="0" applyNumberFormat="1" applyFont="1" applyFill="1" applyBorder="1" applyAlignment="1" applyProtection="1">
      <alignment horizontal="right" vertical="center"/>
    </xf>
    <xf numFmtId="49" fontId="8" fillId="4" borderId="14" xfId="2" applyNumberFormat="1" applyFont="1" applyFill="1" applyBorder="1" applyAlignment="1" applyProtection="1">
      <alignment horizontal="center" vertical="center"/>
    </xf>
    <xf numFmtId="3" fontId="8" fillId="2" borderId="11" xfId="2" applyNumberFormat="1" applyFont="1" applyFill="1" applyBorder="1" applyAlignment="1" applyProtection="1">
      <alignment horizontal="right" vertical="center"/>
      <protection locked="0"/>
    </xf>
    <xf numFmtId="3" fontId="10" fillId="4" borderId="27" xfId="0" applyNumberFormat="1" applyFont="1" applyFill="1" applyBorder="1" applyAlignment="1" applyProtection="1">
      <alignment vertical="center" wrapText="1"/>
    </xf>
    <xf numFmtId="3" fontId="22" fillId="5" borderId="10" xfId="2" applyNumberFormat="1" applyFont="1" applyFill="1" applyBorder="1" applyAlignment="1" applyProtection="1">
      <alignment wrapText="1"/>
    </xf>
    <xf numFmtId="3" fontId="32" fillId="15" borderId="1" xfId="0" applyNumberFormat="1" applyFont="1" applyFill="1" applyBorder="1" applyAlignment="1">
      <alignment vertical="center" wrapText="1"/>
    </xf>
    <xf numFmtId="0" fontId="33" fillId="0" borderId="0" xfId="0" applyFont="1"/>
    <xf numFmtId="0" fontId="15" fillId="0" borderId="0" xfId="0" applyFont="1"/>
    <xf numFmtId="0" fontId="15" fillId="4" borderId="0" xfId="0" applyFont="1" applyFill="1" applyBorder="1"/>
    <xf numFmtId="0" fontId="26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17" fontId="11" fillId="4" borderId="1" xfId="0" applyNumberFormat="1" applyFont="1" applyFill="1" applyBorder="1" applyAlignment="1">
      <alignment horizontal="center" vertical="center"/>
    </xf>
    <xf numFmtId="3" fontId="26" fillId="6" borderId="1" xfId="0" applyNumberFormat="1" applyFont="1" applyFill="1" applyBorder="1"/>
    <xf numFmtId="0" fontId="34" fillId="0" borderId="0" xfId="0" applyFont="1" applyAlignment="1">
      <alignment wrapText="1"/>
    </xf>
    <xf numFmtId="0" fontId="35" fillId="0" borderId="0" xfId="0" applyFont="1" applyAlignment="1"/>
    <xf numFmtId="0" fontId="34" fillId="0" borderId="2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39" fillId="0" borderId="1" xfId="0" applyFont="1" applyBorder="1"/>
    <xf numFmtId="0" fontId="0" fillId="0" borderId="1" xfId="0" applyBorder="1"/>
    <xf numFmtId="166" fontId="0" fillId="0" borderId="0" xfId="0" applyNumberFormat="1"/>
    <xf numFmtId="0" fontId="34" fillId="0" borderId="6" xfId="0" applyFont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26" fillId="0" borderId="7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vertical="center" wrapText="1"/>
    </xf>
    <xf numFmtId="0" fontId="26" fillId="0" borderId="9" xfId="0" applyFont="1" applyBorder="1" applyAlignment="1">
      <alignment wrapText="1"/>
    </xf>
    <xf numFmtId="0" fontId="26" fillId="0" borderId="9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vertical="center"/>
    </xf>
    <xf numFmtId="17" fontId="23" fillId="0" borderId="8" xfId="0" applyNumberFormat="1" applyFont="1" applyBorder="1" applyAlignment="1">
      <alignment horizontal="center" vertical="center"/>
    </xf>
    <xf numFmtId="1" fontId="0" fillId="6" borderId="4" xfId="0" applyNumberFormat="1" applyFill="1" applyBorder="1"/>
    <xf numFmtId="3" fontId="23" fillId="6" borderId="5" xfId="0" applyNumberFormat="1" applyFont="1" applyFill="1" applyBorder="1"/>
    <xf numFmtId="1" fontId="23" fillId="6" borderId="6" xfId="0" applyNumberFormat="1" applyFont="1" applyFill="1" applyBorder="1"/>
    <xf numFmtId="3" fontId="23" fillId="6" borderId="9" xfId="0" applyNumberFormat="1" applyFont="1" applyFill="1" applyBorder="1"/>
    <xf numFmtId="3" fontId="23" fillId="6" borderId="7" xfId="0" applyNumberFormat="1" applyFont="1" applyFill="1" applyBorder="1"/>
    <xf numFmtId="17" fontId="11" fillId="4" borderId="8" xfId="0" applyNumberFormat="1" applyFont="1" applyFill="1" applyBorder="1" applyAlignment="1">
      <alignment horizontal="center" vertical="center"/>
    </xf>
    <xf numFmtId="17" fontId="11" fillId="4" borderId="5" xfId="0" applyNumberFormat="1" applyFont="1" applyFill="1" applyBorder="1" applyAlignment="1">
      <alignment horizontal="center" vertical="center"/>
    </xf>
    <xf numFmtId="3" fontId="26" fillId="6" borderId="4" xfId="0" applyNumberFormat="1" applyFont="1" applyFill="1" applyBorder="1"/>
    <xf numFmtId="3" fontId="26" fillId="6" borderId="5" xfId="0" applyNumberFormat="1" applyFont="1" applyFill="1" applyBorder="1"/>
    <xf numFmtId="3" fontId="11" fillId="6" borderId="6" xfId="0" applyNumberFormat="1" applyFont="1" applyFill="1" applyBorder="1"/>
    <xf numFmtId="3" fontId="11" fillId="6" borderId="9" xfId="0" applyNumberFormat="1" applyFont="1" applyFill="1" applyBorder="1"/>
    <xf numFmtId="3" fontId="11" fillId="6" borderId="7" xfId="0" applyNumberFormat="1" applyFont="1" applyFill="1" applyBorder="1"/>
    <xf numFmtId="0" fontId="11" fillId="6" borderId="6" xfId="0" applyFont="1" applyFill="1" applyBorder="1"/>
    <xf numFmtId="166" fontId="11" fillId="6" borderId="1" xfId="9" applyNumberFormat="1" applyFont="1" applyFill="1" applyBorder="1" applyAlignment="1">
      <alignment horizontal="center" vertical="center" wrapText="1"/>
    </xf>
    <xf numFmtId="10" fontId="11" fillId="6" borderId="1" xfId="0" applyNumberFormat="1" applyFont="1" applyFill="1" applyBorder="1" applyAlignment="1">
      <alignment horizontal="center" vertical="center" wrapText="1"/>
    </xf>
    <xf numFmtId="9" fontId="11" fillId="6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3" fontId="9" fillId="0" borderId="0" xfId="0" applyNumberFormat="1" applyFont="1"/>
    <xf numFmtId="3" fontId="9" fillId="0" borderId="0" xfId="0" applyNumberFormat="1" applyFont="1" applyAlignment="1">
      <alignment horizontal="right" vertical="center"/>
    </xf>
    <xf numFmtId="1" fontId="43" fillId="9" borderId="4" xfId="0" applyNumberFormat="1" applyFont="1" applyFill="1" applyBorder="1" applyAlignment="1">
      <alignment vertical="center" wrapText="1"/>
    </xf>
    <xf numFmtId="3" fontId="11" fillId="4" borderId="0" xfId="0" applyNumberFormat="1" applyFont="1" applyFill="1" applyBorder="1" applyAlignment="1">
      <alignment horizontal="center" vertical="center" wrapText="1"/>
    </xf>
    <xf numFmtId="3" fontId="16" fillId="4" borderId="0" xfId="0" applyNumberFormat="1" applyFont="1" applyFill="1" applyBorder="1" applyAlignment="1">
      <alignment horizontal="center" vertical="center"/>
    </xf>
    <xf numFmtId="3" fontId="11" fillId="4" borderId="0" xfId="0" applyNumberFormat="1" applyFont="1" applyFill="1" applyBorder="1" applyAlignment="1">
      <alignment horizontal="left" vertical="center" wrapText="1"/>
    </xf>
    <xf numFmtId="3" fontId="6" fillId="6" borderId="4" xfId="0" applyNumberFormat="1" applyFont="1" applyFill="1" applyBorder="1" applyAlignment="1">
      <alignment vertical="top" wrapText="1"/>
    </xf>
    <xf numFmtId="3" fontId="6" fillId="4" borderId="0" xfId="0" applyNumberFormat="1" applyFont="1" applyFill="1" applyBorder="1" applyAlignment="1">
      <alignment vertical="top" wrapText="1"/>
    </xf>
    <xf numFmtId="3" fontId="26" fillId="6" borderId="4" xfId="0" applyNumberFormat="1" applyFont="1" applyFill="1" applyBorder="1" applyAlignment="1">
      <alignment vertical="top" wrapText="1"/>
    </xf>
    <xf numFmtId="3" fontId="26" fillId="6" borderId="1" xfId="0" applyNumberFormat="1" applyFont="1" applyFill="1" applyBorder="1" applyAlignment="1">
      <alignment horizontal="center" vertical="center" wrapText="1"/>
    </xf>
    <xf numFmtId="3" fontId="11" fillId="6" borderId="1" xfId="0" applyNumberFormat="1" applyFont="1" applyFill="1" applyBorder="1" applyAlignment="1">
      <alignment horizontal="center" vertical="center" wrapText="1"/>
    </xf>
    <xf numFmtId="49" fontId="8" fillId="16" borderId="14" xfId="2" applyNumberFormat="1" applyFont="1" applyFill="1" applyBorder="1" applyAlignment="1" applyProtection="1">
      <alignment horizontal="center" vertical="center"/>
    </xf>
    <xf numFmtId="3" fontId="32" fillId="17" borderId="10" xfId="0" applyNumberFormat="1" applyFont="1" applyFill="1" applyBorder="1" applyAlignment="1">
      <alignment vertical="center" wrapText="1"/>
    </xf>
    <xf numFmtId="3" fontId="8" fillId="16" borderId="11" xfId="2" applyNumberFormat="1" applyFont="1" applyFill="1" applyBorder="1" applyAlignment="1" applyProtection="1">
      <alignment horizontal="right" vertical="center"/>
      <protection locked="0"/>
    </xf>
    <xf numFmtId="3" fontId="8" fillId="16" borderId="1" xfId="2" applyNumberFormat="1" applyFont="1" applyFill="1" applyBorder="1" applyAlignment="1" applyProtection="1">
      <alignment horizontal="right" vertical="center"/>
      <protection locked="0"/>
    </xf>
    <xf numFmtId="3" fontId="8" fillId="16" borderId="18" xfId="0" applyNumberFormat="1" applyFont="1" applyFill="1" applyBorder="1" applyAlignment="1" applyProtection="1">
      <alignment horizontal="right" vertical="center"/>
    </xf>
    <xf numFmtId="3" fontId="10" fillId="16" borderId="5" xfId="0" applyNumberFormat="1" applyFont="1" applyFill="1" applyBorder="1" applyAlignment="1" applyProtection="1">
      <alignment horizontal="right" vertical="center"/>
    </xf>
    <xf numFmtId="3" fontId="24" fillId="0" borderId="0" xfId="0" applyNumberFormat="1" applyFont="1" applyBorder="1"/>
    <xf numFmtId="3" fontId="6" fillId="0" borderId="0" xfId="0" applyNumberFormat="1" applyFont="1" applyBorder="1"/>
    <xf numFmtId="1" fontId="0" fillId="0" borderId="0" xfId="0" applyNumberFormat="1" applyBorder="1"/>
    <xf numFmtId="0" fontId="0" fillId="0" borderId="0" xfId="0" applyBorder="1"/>
    <xf numFmtId="0" fontId="44" fillId="0" borderId="0" xfId="0" applyFont="1"/>
    <xf numFmtId="0" fontId="45" fillId="0" borderId="0" xfId="10"/>
    <xf numFmtId="3" fontId="8" fillId="10" borderId="1" xfId="9" applyNumberFormat="1" applyFont="1" applyFill="1" applyBorder="1" applyAlignment="1" applyProtection="1">
      <alignment horizontal="right" vertical="center"/>
    </xf>
    <xf numFmtId="3" fontId="8" fillId="10" borderId="1" xfId="0" applyNumberFormat="1" applyFont="1" applyFill="1" applyBorder="1" applyAlignment="1" applyProtection="1">
      <alignment horizontal="right" vertical="center"/>
    </xf>
    <xf numFmtId="3" fontId="16" fillId="4" borderId="0" xfId="0" applyNumberFormat="1" applyFont="1" applyFill="1" applyBorder="1" applyAlignment="1">
      <alignment horizontal="right" vertical="center"/>
    </xf>
    <xf numFmtId="3" fontId="16" fillId="4" borderId="0" xfId="0" applyNumberFormat="1" applyFont="1" applyFill="1" applyBorder="1"/>
    <xf numFmtId="3" fontId="6" fillId="4" borderId="0" xfId="0" applyNumberFormat="1" applyFont="1" applyFill="1" applyBorder="1"/>
    <xf numFmtId="3" fontId="11" fillId="6" borderId="6" xfId="0" applyNumberFormat="1" applyFont="1" applyFill="1" applyBorder="1" applyAlignment="1">
      <alignment horizontal="left" vertical="center" wrapText="1"/>
    </xf>
    <xf numFmtId="3" fontId="21" fillId="12" borderId="18" xfId="0" applyNumberFormat="1" applyFont="1" applyFill="1" applyBorder="1" applyAlignment="1" applyProtection="1">
      <alignment horizontal="right" vertical="center"/>
    </xf>
    <xf numFmtId="3" fontId="46" fillId="2" borderId="4" xfId="0" applyNumberFormat="1" applyFont="1" applyFill="1" applyBorder="1" applyAlignment="1">
      <alignment vertical="top" wrapText="1"/>
    </xf>
    <xf numFmtId="3" fontId="42" fillId="0" borderId="0" xfId="9" applyNumberFormat="1" applyFont="1" applyFill="1" applyBorder="1" applyAlignment="1" applyProtection="1">
      <alignment horizontal="left"/>
    </xf>
    <xf numFmtId="3" fontId="9" fillId="0" borderId="0" xfId="9" applyNumberFormat="1" applyFont="1" applyFill="1" applyBorder="1" applyAlignment="1" applyProtection="1">
      <alignment horizontal="center"/>
    </xf>
    <xf numFmtId="3" fontId="8" fillId="0" borderId="0" xfId="9" applyNumberFormat="1" applyFont="1" applyFill="1" applyBorder="1" applyAlignment="1" applyProtection="1">
      <alignment horizontal="center"/>
    </xf>
    <xf numFmtId="3" fontId="8" fillId="0" borderId="8" xfId="2" applyNumberFormat="1" applyFont="1" applyFill="1" applyBorder="1" applyAlignment="1" applyProtection="1">
      <alignment horizontal="center" vertical="center" wrapText="1"/>
    </xf>
    <xf numFmtId="3" fontId="8" fillId="0" borderId="1" xfId="2" applyNumberFormat="1" applyFont="1" applyFill="1" applyBorder="1" applyAlignment="1" applyProtection="1">
      <alignment horizontal="center" vertical="center" wrapText="1"/>
    </xf>
    <xf numFmtId="3" fontId="10" fillId="0" borderId="3" xfId="0" applyNumberFormat="1" applyFont="1" applyFill="1" applyBorder="1" applyAlignment="1" applyProtection="1">
      <alignment horizontal="center" vertical="center" wrapText="1"/>
    </xf>
    <xf numFmtId="3" fontId="10" fillId="0" borderId="5" xfId="0" applyNumberFormat="1" applyFont="1" applyFill="1" applyBorder="1" applyAlignment="1" applyProtection="1">
      <alignment horizontal="center" vertical="center" wrapText="1"/>
    </xf>
    <xf numFmtId="3" fontId="10" fillId="0" borderId="25" xfId="2" applyNumberFormat="1" applyFont="1" applyFill="1" applyBorder="1" applyAlignment="1" applyProtection="1">
      <alignment horizontal="center" vertical="center"/>
      <protection locked="0"/>
    </xf>
    <xf numFmtId="3" fontId="10" fillId="0" borderId="26" xfId="2" applyNumberFormat="1" applyFont="1" applyFill="1" applyBorder="1" applyAlignment="1" applyProtection="1">
      <alignment horizontal="center" vertical="center"/>
      <protection locked="0"/>
    </xf>
    <xf numFmtId="3" fontId="10" fillId="0" borderId="17" xfId="2" applyNumberFormat="1" applyFont="1" applyFill="1" applyBorder="1" applyAlignment="1" applyProtection="1">
      <alignment horizontal="left" vertical="center" wrapText="1"/>
      <protection locked="0"/>
    </xf>
    <xf numFmtId="3" fontId="10" fillId="0" borderId="10" xfId="2" applyNumberFormat="1" applyFont="1" applyFill="1" applyBorder="1" applyAlignment="1" applyProtection="1">
      <alignment horizontal="left" vertical="center" wrapText="1"/>
      <protection locked="0"/>
    </xf>
    <xf numFmtId="3" fontId="10" fillId="0" borderId="17" xfId="2" applyNumberFormat="1" applyFont="1" applyFill="1" applyBorder="1" applyAlignment="1" applyProtection="1">
      <alignment horizontal="center" vertical="center"/>
      <protection locked="0"/>
    </xf>
    <xf numFmtId="3" fontId="10" fillId="0" borderId="10" xfId="2" applyNumberFormat="1" applyFont="1" applyFill="1" applyBorder="1" applyAlignment="1" applyProtection="1">
      <alignment horizontal="center" vertical="center"/>
      <protection locked="0"/>
    </xf>
    <xf numFmtId="3" fontId="10" fillId="0" borderId="8" xfId="0" applyNumberFormat="1" applyFont="1" applyFill="1" applyBorder="1" applyAlignment="1" applyProtection="1">
      <alignment horizontal="center"/>
    </xf>
    <xf numFmtId="3" fontId="10" fillId="0" borderId="17" xfId="0" applyNumberFormat="1" applyFont="1" applyFill="1" applyBorder="1" applyAlignment="1" applyProtection="1">
      <alignment horizontal="center" vertical="center" wrapText="1"/>
    </xf>
    <xf numFmtId="3" fontId="10" fillId="0" borderId="10" xfId="0" applyNumberFormat="1" applyFont="1" applyFill="1" applyBorder="1" applyAlignment="1" applyProtection="1">
      <alignment horizontal="center" vertical="center" wrapText="1"/>
    </xf>
    <xf numFmtId="3" fontId="10" fillId="0" borderId="20" xfId="0" applyNumberFormat="1" applyFont="1" applyFill="1" applyBorder="1" applyAlignment="1" applyProtection="1">
      <alignment horizontal="center" vertical="center" wrapText="1"/>
    </xf>
    <xf numFmtId="3" fontId="10" fillId="0" borderId="18" xfId="0" applyNumberFormat="1" applyFont="1" applyFill="1" applyBorder="1" applyAlignment="1" applyProtection="1">
      <alignment horizontal="center" vertical="center" wrapText="1"/>
    </xf>
    <xf numFmtId="3" fontId="7" fillId="6" borderId="23" xfId="0" applyNumberFormat="1" applyFont="1" applyFill="1" applyBorder="1" applyAlignment="1">
      <alignment horizontal="left" vertical="top" wrapText="1"/>
    </xf>
    <xf numFmtId="3" fontId="7" fillId="6" borderId="16" xfId="0" applyNumberFormat="1" applyFont="1" applyFill="1" applyBorder="1" applyAlignment="1">
      <alignment horizontal="left" vertical="top" wrapText="1"/>
    </xf>
    <xf numFmtId="3" fontId="7" fillId="6" borderId="24" xfId="0" applyNumberFormat="1" applyFont="1" applyFill="1" applyBorder="1" applyAlignment="1">
      <alignment horizontal="left" vertical="top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left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6" fillId="0" borderId="8" xfId="0" applyNumberFormat="1" applyFont="1" applyFill="1" applyBorder="1" applyAlignment="1" applyProtection="1">
      <alignment horizontal="center" vertical="center" wrapText="1"/>
    </xf>
    <xf numFmtId="17" fontId="23" fillId="0" borderId="3" xfId="0" applyNumberFormat="1" applyFont="1" applyBorder="1" applyAlignment="1">
      <alignment horizontal="center" vertical="center" wrapText="1"/>
    </xf>
    <xf numFmtId="17" fontId="23" fillId="0" borderId="5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17" fontId="23" fillId="0" borderId="8" xfId="0" applyNumberFormat="1" applyFont="1" applyBorder="1" applyAlignment="1">
      <alignment horizontal="center" vertical="center" wrapText="1"/>
    </xf>
    <xf numFmtId="17" fontId="23" fillId="0" borderId="1" xfId="0" applyNumberFormat="1" applyFont="1" applyBorder="1" applyAlignment="1">
      <alignment horizontal="center" vertical="center" wrapText="1"/>
    </xf>
    <xf numFmtId="3" fontId="16" fillId="0" borderId="8" xfId="0" applyNumberFormat="1" applyFont="1" applyFill="1" applyBorder="1" applyAlignment="1" applyProtection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left" vertical="center" wrapText="1"/>
    </xf>
    <xf numFmtId="3" fontId="12" fillId="0" borderId="4" xfId="0" applyNumberFormat="1" applyFont="1" applyBorder="1" applyAlignment="1">
      <alignment horizontal="left" vertical="center" wrapText="1"/>
    </xf>
    <xf numFmtId="3" fontId="16" fillId="0" borderId="2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8" xfId="0" applyNumberFormat="1" applyFont="1" applyFill="1" applyBorder="1" applyAlignment="1" applyProtection="1">
      <alignment horizontal="center"/>
    </xf>
    <xf numFmtId="3" fontId="16" fillId="0" borderId="17" xfId="0" applyNumberFormat="1" applyFont="1" applyBorder="1" applyAlignment="1">
      <alignment horizontal="center" wrapText="1"/>
    </xf>
    <xf numFmtId="3" fontId="16" fillId="0" borderId="10" xfId="0" applyNumberFormat="1" applyFont="1" applyBorder="1" applyAlignment="1">
      <alignment horizontal="center" wrapText="1"/>
    </xf>
    <xf numFmtId="3" fontId="16" fillId="0" borderId="21" xfId="0" applyNumberFormat="1" applyFont="1" applyBorder="1" applyAlignment="1">
      <alignment horizontal="center" wrapText="1"/>
    </xf>
    <xf numFmtId="3" fontId="16" fillId="0" borderId="22" xfId="0" applyNumberFormat="1" applyFont="1" applyBorder="1" applyAlignment="1">
      <alignment horizontal="center" wrapText="1"/>
    </xf>
    <xf numFmtId="3" fontId="16" fillId="0" borderId="20" xfId="0" applyNumberFormat="1" applyFont="1" applyBorder="1" applyAlignment="1">
      <alignment horizontal="center"/>
    </xf>
    <xf numFmtId="3" fontId="16" fillId="0" borderId="12" xfId="0" applyNumberFormat="1" applyFont="1" applyBorder="1" applyAlignment="1">
      <alignment horizontal="center"/>
    </xf>
    <xf numFmtId="3" fontId="16" fillId="0" borderId="13" xfId="0" applyNumberFormat="1" applyFont="1" applyBorder="1" applyAlignment="1">
      <alignment horizontal="center"/>
    </xf>
    <xf numFmtId="0" fontId="11" fillId="4" borderId="2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49" fontId="16" fillId="0" borderId="20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/>
    </xf>
    <xf numFmtId="49" fontId="16" fillId="0" borderId="13" xfId="0" applyNumberFormat="1" applyFont="1" applyBorder="1" applyAlignment="1">
      <alignment horizontal="center"/>
    </xf>
    <xf numFmtId="49" fontId="16" fillId="0" borderId="28" xfId="0" applyNumberFormat="1" applyFont="1" applyBorder="1" applyAlignment="1">
      <alignment horizontal="center"/>
    </xf>
  </cellXfs>
  <cellStyles count="11">
    <cellStyle name="Гиперссылка" xfId="10" builtinId="8"/>
    <cellStyle name="Обычный" xfId="0" builtinId="0"/>
    <cellStyle name="Обычный 2" xfId="1" xr:uid="{00000000-0005-0000-0000-000002000000}"/>
    <cellStyle name="Обычный_бюджет ДРИ" xfId="2" xr:uid="{00000000-0005-0000-0000-000003000000}"/>
    <cellStyle name="Процентный 2" xfId="3" xr:uid="{00000000-0005-0000-0000-000004000000}"/>
    <cellStyle name="Процентный 3" xfId="4" xr:uid="{00000000-0005-0000-0000-000005000000}"/>
    <cellStyle name="Финансовый" xfId="5" builtinId="3"/>
    <cellStyle name="Финансовый 2" xfId="6" xr:uid="{00000000-0005-0000-0000-000007000000}"/>
    <cellStyle name="Финансовый 2 2" xfId="9" xr:uid="{00000000-0005-0000-0000-000008000000}"/>
    <cellStyle name="Финансовый 3" xfId="7" xr:uid="{00000000-0005-0000-0000-000009000000}"/>
    <cellStyle name="Хороший" xfId="8" builtinId="26"/>
  </cellStyles>
  <dxfs count="0"/>
  <tableStyles count="0" defaultTableStyle="TableStyleMedium9" defaultPivotStyle="PivotStyleLight16"/>
  <colors>
    <mruColors>
      <color rgb="FFFFFFCC"/>
      <color rgb="FFFA9272"/>
      <color rgb="FFB2E894"/>
      <color rgb="FFC9EDCD"/>
      <color rgb="FFB3FFB3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w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323850</xdr:colOff>
          <xdr:row>5</xdr:row>
          <xdr:rowOff>0</xdr:rowOff>
        </xdr:from>
        <xdr:to>
          <xdr:col>2</xdr:col>
          <xdr:colOff>1590675</xdr:colOff>
          <xdr:row>5</xdr:row>
          <xdr:rowOff>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5</xdr:row>
          <xdr:rowOff>0</xdr:rowOff>
        </xdr:from>
        <xdr:to>
          <xdr:col>2</xdr:col>
          <xdr:colOff>1590675</xdr:colOff>
          <xdr:row>5</xdr:row>
          <xdr:rowOff>0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1143000</xdr:colOff>
          <xdr:row>5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12292" name="Object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228600</xdr:colOff>
          <xdr:row>8</xdr:row>
          <xdr:rowOff>457200</xdr:rowOff>
        </xdr:from>
        <xdr:to>
          <xdr:col>2</xdr:col>
          <xdr:colOff>1857375</xdr:colOff>
          <xdr:row>8</xdr:row>
          <xdr:rowOff>942975</xdr:rowOff>
        </xdr:to>
        <xdr:sp macro="" textlink="">
          <xdr:nvSpPr>
            <xdr:cNvPr id="12293" name="Object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409575</xdr:colOff>
          <xdr:row>9</xdr:row>
          <xdr:rowOff>390525</xdr:rowOff>
        </xdr:from>
        <xdr:to>
          <xdr:col>2</xdr:col>
          <xdr:colOff>1819275</xdr:colOff>
          <xdr:row>9</xdr:row>
          <xdr:rowOff>933450</xdr:rowOff>
        </xdr:to>
        <xdr:sp macro="" textlink="">
          <xdr:nvSpPr>
            <xdr:cNvPr id="12294" name="Object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219075</xdr:colOff>
      <xdr:row>32</xdr:row>
      <xdr:rowOff>9525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9972675" y="519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58;&#1063;&#1045;&#1058;%20&#1055;&#1060;&#1044;&#1054;24/&#1079;&#1072;%20&#1103;&#1085;&#1074;&#1072;&#1088;&#1100;/&#1055;&#1088;&#1080;&#1083;&#1086;&#1078;&#1077;&#1085;&#1080;&#1077;%20&#1082;%20&#1087;&#1080;&#1089;&#1100;&#1084;&#1091;%20&#8470;9%20&#1086;&#1090;%2003.02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P3">
            <v>1380</v>
          </cell>
        </row>
        <row r="4">
          <cell r="P4">
            <v>1380</v>
          </cell>
        </row>
        <row r="5">
          <cell r="P5">
            <v>1840</v>
          </cell>
        </row>
        <row r="6">
          <cell r="P6">
            <v>1840</v>
          </cell>
        </row>
        <row r="7">
          <cell r="P7">
            <v>1380</v>
          </cell>
        </row>
        <row r="8">
          <cell r="P8">
            <v>1380</v>
          </cell>
        </row>
        <row r="9">
          <cell r="P9">
            <v>1380</v>
          </cell>
        </row>
        <row r="10">
          <cell r="P10">
            <v>1380</v>
          </cell>
        </row>
        <row r="11">
          <cell r="P11">
            <v>1380</v>
          </cell>
        </row>
        <row r="12">
          <cell r="P12">
            <v>1380</v>
          </cell>
        </row>
        <row r="13">
          <cell r="P13">
            <v>1380</v>
          </cell>
        </row>
        <row r="14">
          <cell r="P14">
            <v>1380</v>
          </cell>
        </row>
        <row r="15">
          <cell r="P15">
            <v>1840</v>
          </cell>
        </row>
        <row r="16">
          <cell r="P16">
            <v>1380</v>
          </cell>
        </row>
        <row r="17">
          <cell r="P17">
            <v>1380</v>
          </cell>
        </row>
        <row r="18">
          <cell r="P18">
            <v>1380</v>
          </cell>
        </row>
        <row r="19">
          <cell r="P19">
            <v>1610</v>
          </cell>
        </row>
        <row r="20">
          <cell r="P20">
            <v>1380</v>
          </cell>
        </row>
        <row r="21">
          <cell r="P21">
            <v>1610</v>
          </cell>
        </row>
        <row r="22">
          <cell r="P22">
            <v>1380</v>
          </cell>
        </row>
        <row r="23">
          <cell r="P23">
            <v>1380</v>
          </cell>
        </row>
        <row r="24">
          <cell r="P24">
            <v>1610</v>
          </cell>
        </row>
        <row r="25">
          <cell r="P25">
            <v>1610</v>
          </cell>
        </row>
        <row r="26">
          <cell r="P26">
            <v>1380</v>
          </cell>
        </row>
        <row r="27">
          <cell r="P27">
            <v>1380</v>
          </cell>
        </row>
        <row r="28">
          <cell r="P28">
            <v>1380</v>
          </cell>
        </row>
        <row r="29">
          <cell r="P29">
            <v>1610</v>
          </cell>
        </row>
        <row r="30">
          <cell r="P30">
            <v>1610</v>
          </cell>
        </row>
        <row r="31">
          <cell r="P31">
            <v>1610</v>
          </cell>
        </row>
        <row r="32">
          <cell r="P32">
            <v>1610</v>
          </cell>
        </row>
        <row r="33">
          <cell r="P33">
            <v>230</v>
          </cell>
        </row>
        <row r="34">
          <cell r="P34">
            <v>1610</v>
          </cell>
        </row>
        <row r="35">
          <cell r="P35">
            <v>1610</v>
          </cell>
        </row>
        <row r="36">
          <cell r="P36">
            <v>1610</v>
          </cell>
        </row>
        <row r="37">
          <cell r="P37">
            <v>1610</v>
          </cell>
        </row>
        <row r="38">
          <cell r="P38">
            <v>460</v>
          </cell>
        </row>
        <row r="39">
          <cell r="P39">
            <v>1610</v>
          </cell>
        </row>
        <row r="40">
          <cell r="P40">
            <v>1380</v>
          </cell>
        </row>
        <row r="41">
          <cell r="P41">
            <v>460</v>
          </cell>
        </row>
        <row r="42">
          <cell r="P42">
            <v>0</v>
          </cell>
        </row>
        <row r="43">
          <cell r="P43">
            <v>1610</v>
          </cell>
        </row>
        <row r="44">
          <cell r="P44">
            <v>1380</v>
          </cell>
        </row>
        <row r="45">
          <cell r="P45">
            <v>1380</v>
          </cell>
        </row>
        <row r="46">
          <cell r="P46">
            <v>1380</v>
          </cell>
        </row>
        <row r="47">
          <cell r="P47">
            <v>1610</v>
          </cell>
        </row>
        <row r="48">
          <cell r="P48">
            <v>1610</v>
          </cell>
        </row>
        <row r="49">
          <cell r="P49">
            <v>1610</v>
          </cell>
        </row>
        <row r="50">
          <cell r="P50">
            <v>1840</v>
          </cell>
        </row>
        <row r="51">
          <cell r="P51">
            <v>1610</v>
          </cell>
        </row>
        <row r="52">
          <cell r="P52">
            <v>1610</v>
          </cell>
        </row>
        <row r="53">
          <cell r="P53">
            <v>1380</v>
          </cell>
        </row>
        <row r="54">
          <cell r="P54">
            <v>1380</v>
          </cell>
        </row>
        <row r="55">
          <cell r="P55">
            <v>1380</v>
          </cell>
        </row>
        <row r="56">
          <cell r="P56">
            <v>1380</v>
          </cell>
        </row>
        <row r="57">
          <cell r="P57">
            <v>1380</v>
          </cell>
        </row>
        <row r="58">
          <cell r="P58">
            <v>1610</v>
          </cell>
        </row>
        <row r="59">
          <cell r="P59">
            <v>1610</v>
          </cell>
        </row>
        <row r="60">
          <cell r="P60">
            <v>1610</v>
          </cell>
        </row>
        <row r="61">
          <cell r="P61">
            <v>1610</v>
          </cell>
        </row>
        <row r="62">
          <cell r="P62">
            <v>1610</v>
          </cell>
        </row>
        <row r="63">
          <cell r="P63">
            <v>1380</v>
          </cell>
        </row>
        <row r="64">
          <cell r="P64">
            <v>1380</v>
          </cell>
        </row>
        <row r="65">
          <cell r="P65">
            <v>1380</v>
          </cell>
        </row>
        <row r="66">
          <cell r="P66">
            <v>1610</v>
          </cell>
        </row>
        <row r="67">
          <cell r="P67">
            <v>1610</v>
          </cell>
        </row>
        <row r="68">
          <cell r="P68">
            <v>1380</v>
          </cell>
        </row>
        <row r="69">
          <cell r="P69">
            <v>1380</v>
          </cell>
        </row>
        <row r="70">
          <cell r="P70">
            <v>1610</v>
          </cell>
        </row>
        <row r="71">
          <cell r="P71">
            <v>1380</v>
          </cell>
        </row>
        <row r="72">
          <cell r="P72">
            <v>1380</v>
          </cell>
        </row>
        <row r="73">
          <cell r="P73">
            <v>1610</v>
          </cell>
        </row>
        <row r="74">
          <cell r="P74">
            <v>1610</v>
          </cell>
        </row>
        <row r="75">
          <cell r="P75">
            <v>1610</v>
          </cell>
        </row>
        <row r="76">
          <cell r="P76">
            <v>1380</v>
          </cell>
        </row>
        <row r="77">
          <cell r="P77">
            <v>1840</v>
          </cell>
        </row>
        <row r="78">
          <cell r="P78">
            <v>1610</v>
          </cell>
        </row>
        <row r="79">
          <cell r="P79">
            <v>1610</v>
          </cell>
        </row>
        <row r="80">
          <cell r="P80">
            <v>1380</v>
          </cell>
        </row>
        <row r="81">
          <cell r="P81">
            <v>1380</v>
          </cell>
        </row>
        <row r="82">
          <cell r="P82">
            <v>776.25</v>
          </cell>
        </row>
        <row r="83">
          <cell r="P83">
            <v>1380</v>
          </cell>
        </row>
        <row r="84">
          <cell r="P84">
            <v>1182.8499999999999</v>
          </cell>
        </row>
        <row r="85">
          <cell r="P85">
            <v>1380</v>
          </cell>
        </row>
        <row r="86">
          <cell r="P86">
            <v>1380</v>
          </cell>
        </row>
        <row r="87">
          <cell r="P87">
            <v>1380</v>
          </cell>
        </row>
        <row r="88">
          <cell r="P88">
            <v>1610</v>
          </cell>
        </row>
        <row r="89">
          <cell r="P89">
            <v>1380</v>
          </cell>
        </row>
        <row r="90">
          <cell r="P90">
            <v>1182.8499999999999</v>
          </cell>
        </row>
        <row r="91">
          <cell r="P91">
            <v>1379.99</v>
          </cell>
        </row>
        <row r="92">
          <cell r="P92">
            <v>1380</v>
          </cell>
        </row>
        <row r="93">
          <cell r="P93">
            <v>1380</v>
          </cell>
        </row>
        <row r="94">
          <cell r="P94">
            <v>1380</v>
          </cell>
        </row>
        <row r="95">
          <cell r="P95">
            <v>1380</v>
          </cell>
        </row>
        <row r="96">
          <cell r="P96">
            <v>1577.14</v>
          </cell>
        </row>
        <row r="97">
          <cell r="P97">
            <v>1840</v>
          </cell>
        </row>
        <row r="98">
          <cell r="P98">
            <v>1379.99</v>
          </cell>
        </row>
        <row r="99">
          <cell r="P99">
            <v>1840</v>
          </cell>
        </row>
        <row r="100">
          <cell r="P100">
            <v>1182.8499999999999</v>
          </cell>
        </row>
        <row r="101">
          <cell r="P101">
            <v>1182.8499999999999</v>
          </cell>
        </row>
        <row r="102">
          <cell r="P102">
            <v>1380</v>
          </cell>
        </row>
        <row r="103">
          <cell r="P103">
            <v>1182.8499999999999</v>
          </cell>
        </row>
        <row r="104">
          <cell r="P104">
            <v>1380</v>
          </cell>
        </row>
        <row r="105">
          <cell r="P105">
            <v>345</v>
          </cell>
        </row>
        <row r="106">
          <cell r="P106" t="str">
            <v>-</v>
          </cell>
        </row>
        <row r="107">
          <cell r="P107">
            <v>690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bs-plans.ru/" TargetMode="External"/><Relationship Id="rId1" Type="http://schemas.openxmlformats.org/officeDocument/2006/relationships/hyperlink" Target="mailto:business-plans@mail.ru" TargetMode="External"/><Relationship Id="rId4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oleObject" Target="../embeddings/oleObject5.bin"/><Relationship Id="rId5" Type="http://schemas.openxmlformats.org/officeDocument/2006/relationships/oleObject" Target="../embeddings/oleObject2.bin"/><Relationship Id="rId10" Type="http://schemas.openxmlformats.org/officeDocument/2006/relationships/image" Target="../media/image4.emf"/><Relationship Id="rId4" Type="http://schemas.openxmlformats.org/officeDocument/2006/relationships/image" Target="../media/image1.wmf"/><Relationship Id="rId9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4:AA166"/>
  <sheetViews>
    <sheetView tabSelected="1" zoomScale="130" zoomScaleNormal="130" workbookViewId="0">
      <pane xSplit="2" ySplit="7" topLeftCell="C142" activePane="bottomRight" state="frozen"/>
      <selection pane="topRight" activeCell="C1" sqref="C1"/>
      <selection pane="bottomLeft" activeCell="A4" sqref="A4"/>
      <selection pane="bottomRight" activeCell="D167" sqref="D167"/>
    </sheetView>
  </sheetViews>
  <sheetFormatPr defaultColWidth="9.140625" defaultRowHeight="11.25" outlineLevelRow="1" x14ac:dyDescent="0.2"/>
  <cols>
    <col min="1" max="1" width="5.85546875" style="32" bestFit="1" customWidth="1"/>
    <col min="2" max="2" width="35.140625" style="33" bestFit="1" customWidth="1"/>
    <col min="3" max="3" width="13.5703125" style="33" customWidth="1"/>
    <col min="4" max="4" width="10.85546875" style="1" customWidth="1"/>
    <col min="5" max="5" width="8.7109375" style="1" customWidth="1"/>
    <col min="6" max="6" width="8.85546875" style="1" customWidth="1"/>
    <col min="7" max="7" width="8.42578125" style="1" customWidth="1"/>
    <col min="8" max="8" width="9.140625" style="1" customWidth="1"/>
    <col min="9" max="9" width="8.7109375" style="1" customWidth="1"/>
    <col min="10" max="10" width="8.85546875" style="1" customWidth="1"/>
    <col min="11" max="11" width="9.7109375" style="1" customWidth="1"/>
    <col min="12" max="12" width="8.5703125" style="1" customWidth="1"/>
    <col min="13" max="13" width="9.28515625" style="1" customWidth="1"/>
    <col min="14" max="15" width="8.5703125" style="1" customWidth="1"/>
    <col min="16" max="16" width="10.5703125" style="8" bestFit="1" customWidth="1"/>
    <col min="17" max="17" width="8.5703125" style="3" bestFit="1" customWidth="1"/>
    <col min="18" max="20" width="9.140625" style="3"/>
    <col min="21" max="21" width="9.140625" style="41"/>
    <col min="22" max="25" width="9.140625" style="3"/>
    <col min="26" max="27" width="9.140625" style="41"/>
    <col min="28" max="16384" width="9.140625" style="3"/>
  </cols>
  <sheetData>
    <row r="4" spans="1:27" ht="16.5" customHeight="1" x14ac:dyDescent="0.2">
      <c r="D4" s="298" t="s">
        <v>13</v>
      </c>
      <c r="E4" s="299"/>
      <c r="F4" s="299"/>
      <c r="G4" s="299"/>
      <c r="H4" s="299"/>
      <c r="I4" s="299"/>
      <c r="J4" s="299"/>
      <c r="K4" s="299"/>
      <c r="O4" s="2"/>
    </row>
    <row r="5" spans="1:27" ht="16.5" customHeight="1" thickBot="1" x14ac:dyDescent="0.25">
      <c r="D5" s="53"/>
      <c r="E5" s="54"/>
      <c r="F5" s="54"/>
      <c r="G5" s="54"/>
      <c r="H5" s="54"/>
      <c r="I5" s="54"/>
      <c r="J5" s="54"/>
      <c r="K5" s="54"/>
      <c r="O5" s="2"/>
    </row>
    <row r="6" spans="1:27" s="34" customFormat="1" ht="12.75" customHeight="1" x14ac:dyDescent="0.2">
      <c r="A6" s="304" t="s">
        <v>0</v>
      </c>
      <c r="B6" s="306" t="s">
        <v>1</v>
      </c>
      <c r="C6" s="300" t="s">
        <v>57</v>
      </c>
      <c r="D6" s="99">
        <v>45292</v>
      </c>
      <c r="E6" s="99">
        <v>45323</v>
      </c>
      <c r="F6" s="99">
        <v>45352</v>
      </c>
      <c r="G6" s="99">
        <v>45383</v>
      </c>
      <c r="H6" s="99">
        <v>45413</v>
      </c>
      <c r="I6" s="99">
        <v>45444</v>
      </c>
      <c r="J6" s="99">
        <v>45474</v>
      </c>
      <c r="K6" s="99">
        <v>45505</v>
      </c>
      <c r="L6" s="99">
        <v>45536</v>
      </c>
      <c r="M6" s="99">
        <v>45566</v>
      </c>
      <c r="N6" s="99">
        <v>45597</v>
      </c>
      <c r="O6" s="99">
        <v>45627</v>
      </c>
      <c r="P6" s="308" t="s">
        <v>66</v>
      </c>
      <c r="Q6" s="310" t="s">
        <v>241</v>
      </c>
      <c r="R6" s="310"/>
      <c r="S6" s="310"/>
      <c r="T6" s="310"/>
      <c r="U6" s="311" t="s">
        <v>66</v>
      </c>
      <c r="V6" s="310" t="s">
        <v>65</v>
      </c>
      <c r="W6" s="310"/>
      <c r="X6" s="310"/>
      <c r="Y6" s="310"/>
      <c r="Z6" s="313" t="s">
        <v>66</v>
      </c>
      <c r="AA6" s="302" t="s">
        <v>89</v>
      </c>
    </row>
    <row r="7" spans="1:27" s="35" customFormat="1" ht="14.25" customHeight="1" x14ac:dyDescent="0.2">
      <c r="A7" s="305"/>
      <c r="B7" s="307"/>
      <c r="C7" s="301"/>
      <c r="D7" s="5">
        <v>1</v>
      </c>
      <c r="E7" s="5">
        <v>2</v>
      </c>
      <c r="F7" s="5">
        <v>3</v>
      </c>
      <c r="G7" s="5">
        <v>4</v>
      </c>
      <c r="H7" s="5">
        <v>5</v>
      </c>
      <c r="I7" s="5">
        <v>6</v>
      </c>
      <c r="J7" s="5">
        <v>7</v>
      </c>
      <c r="K7" s="5">
        <v>8</v>
      </c>
      <c r="L7" s="5">
        <v>9</v>
      </c>
      <c r="M7" s="5">
        <v>10</v>
      </c>
      <c r="N7" s="5">
        <v>11</v>
      </c>
      <c r="O7" s="5">
        <v>12</v>
      </c>
      <c r="P7" s="309"/>
      <c r="Q7" s="58" t="s">
        <v>58</v>
      </c>
      <c r="R7" s="58" t="s">
        <v>59</v>
      </c>
      <c r="S7" s="58" t="s">
        <v>60</v>
      </c>
      <c r="T7" s="58" t="s">
        <v>61</v>
      </c>
      <c r="U7" s="312"/>
      <c r="V7" s="58" t="s">
        <v>58</v>
      </c>
      <c r="W7" s="58" t="s">
        <v>59</v>
      </c>
      <c r="X7" s="58" t="s">
        <v>60</v>
      </c>
      <c r="Y7" s="58" t="s">
        <v>61</v>
      </c>
      <c r="Z7" s="314"/>
      <c r="AA7" s="303"/>
    </row>
    <row r="8" spans="1:27" x14ac:dyDescent="0.2">
      <c r="A8" s="36">
        <v>1</v>
      </c>
      <c r="B8" s="37" t="s">
        <v>2</v>
      </c>
      <c r="C8" s="164"/>
      <c r="D8" s="72">
        <v>376987</v>
      </c>
      <c r="E8" s="72">
        <v>365890</v>
      </c>
      <c r="F8" s="72">
        <v>429234</v>
      </c>
      <c r="G8" s="72">
        <v>354890</v>
      </c>
      <c r="H8" s="72">
        <v>329800</v>
      </c>
      <c r="I8" s="72">
        <v>46317</v>
      </c>
      <c r="J8" s="72">
        <f>Продажи!H32</f>
        <v>0</v>
      </c>
      <c r="K8" s="72">
        <v>49728</v>
      </c>
      <c r="L8" s="72">
        <v>345098</v>
      </c>
      <c r="M8" s="72">
        <v>523000</v>
      </c>
      <c r="N8" s="72">
        <v>465000</v>
      </c>
      <c r="O8" s="72">
        <v>671000</v>
      </c>
      <c r="P8" s="165">
        <f>SUM(D8:O8)</f>
        <v>3956944</v>
      </c>
      <c r="Q8" s="166">
        <v>1518000</v>
      </c>
      <c r="R8" s="166">
        <f>Продажи!P32</f>
        <v>1282500</v>
      </c>
      <c r="S8" s="166">
        <v>560000</v>
      </c>
      <c r="T8" s="166">
        <v>1518000</v>
      </c>
      <c r="U8" s="148">
        <f>SUM(Q8:T8)</f>
        <v>4878500</v>
      </c>
      <c r="V8" s="148">
        <f>Продажи!T32</f>
        <v>1800600</v>
      </c>
      <c r="W8" s="148">
        <f>Продажи!U32</f>
        <v>1800600</v>
      </c>
      <c r="X8" s="148">
        <f>Продажи!V32</f>
        <v>600200</v>
      </c>
      <c r="Y8" s="148">
        <f>Продажи!W32</f>
        <v>1800600</v>
      </c>
      <c r="Z8" s="191">
        <f>SUM(V8:Y8)</f>
        <v>6002000</v>
      </c>
      <c r="AA8" s="157">
        <f>P8+U8+Z8</f>
        <v>14837444</v>
      </c>
    </row>
    <row r="9" spans="1:27" s="41" customFormat="1" x14ac:dyDescent="0.2">
      <c r="A9" s="36">
        <v>2</v>
      </c>
      <c r="B9" s="37" t="s">
        <v>145</v>
      </c>
      <c r="C9" s="164"/>
      <c r="D9" s="158">
        <v>19000</v>
      </c>
      <c r="E9" s="158">
        <v>19000</v>
      </c>
      <c r="F9" s="158">
        <v>19000</v>
      </c>
      <c r="G9" s="158">
        <v>19000</v>
      </c>
      <c r="H9" s="158">
        <v>19000</v>
      </c>
      <c r="I9" s="158">
        <v>19000</v>
      </c>
      <c r="J9" s="158">
        <v>19000</v>
      </c>
      <c r="K9" s="158">
        <v>19000</v>
      </c>
      <c r="L9" s="158">
        <v>19000</v>
      </c>
      <c r="M9" s="158">
        <v>19000</v>
      </c>
      <c r="N9" s="158">
        <v>41000</v>
      </c>
      <c r="O9" s="158">
        <v>41000</v>
      </c>
      <c r="P9" s="167">
        <f t="shared" ref="P9:P43" si="0">SUM(D9:O9)</f>
        <v>272000</v>
      </c>
      <c r="Q9" s="168">
        <v>123000</v>
      </c>
      <c r="R9" s="168">
        <v>123000</v>
      </c>
      <c r="S9" s="168">
        <v>123000</v>
      </c>
      <c r="T9" s="168">
        <v>123000</v>
      </c>
      <c r="U9" s="168">
        <f t="shared" ref="U9:U43" si="1">SUM(Q9:T9)</f>
        <v>492000</v>
      </c>
      <c r="V9" s="168">
        <f>Персонал!T44</f>
        <v>0</v>
      </c>
      <c r="W9" s="168">
        <f>Персонал!U44</f>
        <v>0</v>
      </c>
      <c r="X9" s="168">
        <f>Персонал!V44</f>
        <v>0</v>
      </c>
      <c r="Y9" s="168">
        <f>Персонал!W44</f>
        <v>0</v>
      </c>
      <c r="Z9" s="192">
        <f t="shared" ref="Z9:Z44" si="2">SUM(V9:Y9)</f>
        <v>0</v>
      </c>
      <c r="AA9" s="157">
        <f t="shared" ref="AA9:AA44" si="3">P9+U9+Z9</f>
        <v>764000</v>
      </c>
    </row>
    <row r="10" spans="1:27" s="41" customFormat="1" x14ac:dyDescent="0.2">
      <c r="A10" s="51" t="s">
        <v>77</v>
      </c>
      <c r="B10" s="38" t="s">
        <v>9</v>
      </c>
      <c r="C10" s="169"/>
      <c r="D10" s="159">
        <f>D9*13%</f>
        <v>2470</v>
      </c>
      <c r="E10" s="159">
        <f t="shared" ref="E10:O10" si="4">E9*13%</f>
        <v>2470</v>
      </c>
      <c r="F10" s="159">
        <f t="shared" si="4"/>
        <v>2470</v>
      </c>
      <c r="G10" s="159">
        <f t="shared" si="4"/>
        <v>2470</v>
      </c>
      <c r="H10" s="159">
        <f t="shared" si="4"/>
        <v>2470</v>
      </c>
      <c r="I10" s="159">
        <f t="shared" si="4"/>
        <v>2470</v>
      </c>
      <c r="J10" s="159">
        <f t="shared" si="4"/>
        <v>2470</v>
      </c>
      <c r="K10" s="159">
        <f t="shared" si="4"/>
        <v>2470</v>
      </c>
      <c r="L10" s="159">
        <f t="shared" si="4"/>
        <v>2470</v>
      </c>
      <c r="M10" s="159">
        <f t="shared" si="4"/>
        <v>2470</v>
      </c>
      <c r="N10" s="159">
        <f t="shared" si="4"/>
        <v>5330</v>
      </c>
      <c r="O10" s="159">
        <f t="shared" si="4"/>
        <v>5330</v>
      </c>
      <c r="P10" s="163">
        <f t="shared" si="0"/>
        <v>35360</v>
      </c>
      <c r="Q10" s="170">
        <f>Q9*13%</f>
        <v>15990</v>
      </c>
      <c r="R10" s="170">
        <f t="shared" ref="R10:T10" si="5">R9*13%</f>
        <v>15990</v>
      </c>
      <c r="S10" s="170">
        <f t="shared" si="5"/>
        <v>15990</v>
      </c>
      <c r="T10" s="170">
        <f t="shared" si="5"/>
        <v>15990</v>
      </c>
      <c r="U10" s="171">
        <f t="shared" si="1"/>
        <v>63960</v>
      </c>
      <c r="V10" s="170">
        <f>V9*13%</f>
        <v>0</v>
      </c>
      <c r="W10" s="170">
        <f t="shared" ref="W10:Y10" si="6">W9*13%</f>
        <v>0</v>
      </c>
      <c r="X10" s="170">
        <f t="shared" si="6"/>
        <v>0</v>
      </c>
      <c r="Y10" s="170">
        <f t="shared" si="6"/>
        <v>0</v>
      </c>
      <c r="Z10" s="193">
        <f t="shared" si="2"/>
        <v>0</v>
      </c>
      <c r="AA10" s="157">
        <f t="shared" si="3"/>
        <v>99320</v>
      </c>
    </row>
    <row r="11" spans="1:27" x14ac:dyDescent="0.2">
      <c r="A11" s="36">
        <v>3</v>
      </c>
      <c r="B11" s="37" t="s">
        <v>79</v>
      </c>
      <c r="C11" s="164"/>
      <c r="D11" s="72">
        <f t="shared" ref="D11:O11" si="7">SUM(D12:D14)</f>
        <v>5738</v>
      </c>
      <c r="E11" s="72">
        <f t="shared" si="7"/>
        <v>5738</v>
      </c>
      <c r="F11" s="72">
        <f t="shared" si="7"/>
        <v>5738</v>
      </c>
      <c r="G11" s="72">
        <f t="shared" si="7"/>
        <v>5738</v>
      </c>
      <c r="H11" s="72">
        <f t="shared" si="7"/>
        <v>5738</v>
      </c>
      <c r="I11" s="72">
        <f t="shared" si="7"/>
        <v>5738</v>
      </c>
      <c r="J11" s="72">
        <f t="shared" si="7"/>
        <v>5738</v>
      </c>
      <c r="K11" s="72">
        <f t="shared" si="7"/>
        <v>5738</v>
      </c>
      <c r="L11" s="72">
        <f t="shared" si="7"/>
        <v>5738</v>
      </c>
      <c r="M11" s="72">
        <f t="shared" si="7"/>
        <v>5738</v>
      </c>
      <c r="N11" s="72">
        <f t="shared" si="7"/>
        <v>12382</v>
      </c>
      <c r="O11" s="72">
        <f t="shared" si="7"/>
        <v>12382</v>
      </c>
      <c r="P11" s="165">
        <f t="shared" si="0"/>
        <v>82144</v>
      </c>
      <c r="Q11" s="148">
        <f>SUM(Q12:Q14)</f>
        <v>37146</v>
      </c>
      <c r="R11" s="148">
        <f t="shared" ref="R11:T11" si="8">SUM(R12:R14)</f>
        <v>37146</v>
      </c>
      <c r="S11" s="148">
        <f t="shared" si="8"/>
        <v>37146</v>
      </c>
      <c r="T11" s="148">
        <f t="shared" si="8"/>
        <v>37146</v>
      </c>
      <c r="U11" s="148">
        <f t="shared" si="1"/>
        <v>148584</v>
      </c>
      <c r="V11" s="148">
        <f>SUM(V12:V14)</f>
        <v>0</v>
      </c>
      <c r="W11" s="148">
        <f t="shared" ref="W11:Y11" si="9">SUM(W12:W14)</f>
        <v>0</v>
      </c>
      <c r="X11" s="148">
        <f t="shared" si="9"/>
        <v>0</v>
      </c>
      <c r="Y11" s="148">
        <f t="shared" si="9"/>
        <v>0</v>
      </c>
      <c r="Z11" s="191">
        <f t="shared" si="2"/>
        <v>0</v>
      </c>
      <c r="AA11" s="157">
        <f t="shared" si="3"/>
        <v>230728</v>
      </c>
    </row>
    <row r="12" spans="1:27" outlineLevel="1" x14ac:dyDescent="0.2">
      <c r="A12" s="51" t="s">
        <v>83</v>
      </c>
      <c r="B12" s="38" t="s">
        <v>36</v>
      </c>
      <c r="C12" s="172"/>
      <c r="D12" s="173">
        <f>D9*22%</f>
        <v>4180</v>
      </c>
      <c r="E12" s="173">
        <f t="shared" ref="E12:O12" si="10">E9*22%</f>
        <v>4180</v>
      </c>
      <c r="F12" s="173">
        <f t="shared" si="10"/>
        <v>4180</v>
      </c>
      <c r="G12" s="173">
        <f t="shared" si="10"/>
        <v>4180</v>
      </c>
      <c r="H12" s="173">
        <f t="shared" si="10"/>
        <v>4180</v>
      </c>
      <c r="I12" s="173">
        <f t="shared" si="10"/>
        <v>4180</v>
      </c>
      <c r="J12" s="173">
        <f t="shared" si="10"/>
        <v>4180</v>
      </c>
      <c r="K12" s="173">
        <f t="shared" si="10"/>
        <v>4180</v>
      </c>
      <c r="L12" s="173">
        <f t="shared" si="10"/>
        <v>4180</v>
      </c>
      <c r="M12" s="173">
        <f t="shared" si="10"/>
        <v>4180</v>
      </c>
      <c r="N12" s="173">
        <f t="shared" si="10"/>
        <v>9020</v>
      </c>
      <c r="O12" s="173">
        <f t="shared" si="10"/>
        <v>9020</v>
      </c>
      <c r="P12" s="163">
        <f t="shared" si="0"/>
        <v>59840</v>
      </c>
      <c r="Q12" s="170">
        <f>Q9*22%</f>
        <v>27060</v>
      </c>
      <c r="R12" s="170">
        <f t="shared" ref="R12:T12" si="11">R9*22%</f>
        <v>27060</v>
      </c>
      <c r="S12" s="170">
        <f t="shared" si="11"/>
        <v>27060</v>
      </c>
      <c r="T12" s="170">
        <f t="shared" si="11"/>
        <v>27060</v>
      </c>
      <c r="U12" s="171">
        <f t="shared" si="1"/>
        <v>108240</v>
      </c>
      <c r="V12" s="170">
        <f>V9*22%</f>
        <v>0</v>
      </c>
      <c r="W12" s="170">
        <f t="shared" ref="W12:Y12" si="12">W9*22%</f>
        <v>0</v>
      </c>
      <c r="X12" s="170">
        <f t="shared" si="12"/>
        <v>0</v>
      </c>
      <c r="Y12" s="170">
        <f t="shared" si="12"/>
        <v>0</v>
      </c>
      <c r="Z12" s="193">
        <f t="shared" si="2"/>
        <v>0</v>
      </c>
      <c r="AA12" s="157">
        <f t="shared" si="3"/>
        <v>168080</v>
      </c>
    </row>
    <row r="13" spans="1:27" outlineLevel="1" x14ac:dyDescent="0.2">
      <c r="A13" s="51" t="s">
        <v>84</v>
      </c>
      <c r="B13" s="38" t="s">
        <v>10</v>
      </c>
      <c r="C13" s="172"/>
      <c r="D13" s="173">
        <f>D9*5.1%</f>
        <v>968.99999999999989</v>
      </c>
      <c r="E13" s="173">
        <f t="shared" ref="E13:O13" si="13">E9*5.1%</f>
        <v>968.99999999999989</v>
      </c>
      <c r="F13" s="173">
        <f t="shared" si="13"/>
        <v>968.99999999999989</v>
      </c>
      <c r="G13" s="173">
        <f t="shared" si="13"/>
        <v>968.99999999999989</v>
      </c>
      <c r="H13" s="173">
        <f t="shared" si="13"/>
        <v>968.99999999999989</v>
      </c>
      <c r="I13" s="173">
        <f t="shared" si="13"/>
        <v>968.99999999999989</v>
      </c>
      <c r="J13" s="173">
        <f t="shared" si="13"/>
        <v>968.99999999999989</v>
      </c>
      <c r="K13" s="173">
        <f t="shared" si="13"/>
        <v>968.99999999999989</v>
      </c>
      <c r="L13" s="173">
        <f t="shared" si="13"/>
        <v>968.99999999999989</v>
      </c>
      <c r="M13" s="173">
        <f t="shared" si="13"/>
        <v>968.99999999999989</v>
      </c>
      <c r="N13" s="173">
        <f t="shared" si="13"/>
        <v>2091</v>
      </c>
      <c r="O13" s="173">
        <f t="shared" si="13"/>
        <v>2091</v>
      </c>
      <c r="P13" s="163">
        <f t="shared" si="0"/>
        <v>13871.999999999998</v>
      </c>
      <c r="Q13" s="170">
        <f>Q9*5.1%</f>
        <v>6273</v>
      </c>
      <c r="R13" s="170">
        <f t="shared" ref="R13:T13" si="14">R9*5.1%</f>
        <v>6273</v>
      </c>
      <c r="S13" s="170">
        <f t="shared" si="14"/>
        <v>6273</v>
      </c>
      <c r="T13" s="170">
        <f t="shared" si="14"/>
        <v>6273</v>
      </c>
      <c r="U13" s="171">
        <f t="shared" si="1"/>
        <v>25092</v>
      </c>
      <c r="V13" s="170">
        <f>V9*5.1%</f>
        <v>0</v>
      </c>
      <c r="W13" s="170">
        <f t="shared" ref="W13:Y13" si="15">W9*5.1%</f>
        <v>0</v>
      </c>
      <c r="X13" s="170">
        <f t="shared" si="15"/>
        <v>0</v>
      </c>
      <c r="Y13" s="170">
        <f t="shared" si="15"/>
        <v>0</v>
      </c>
      <c r="Z13" s="193">
        <f t="shared" si="2"/>
        <v>0</v>
      </c>
      <c r="AA13" s="157">
        <f t="shared" si="3"/>
        <v>38964</v>
      </c>
    </row>
    <row r="14" spans="1:27" outlineLevel="1" x14ac:dyDescent="0.2">
      <c r="A14" s="51" t="s">
        <v>85</v>
      </c>
      <c r="B14" s="38" t="s">
        <v>31</v>
      </c>
      <c r="C14" s="172"/>
      <c r="D14" s="173">
        <f>D9*3.1%</f>
        <v>589</v>
      </c>
      <c r="E14" s="173">
        <f t="shared" ref="E14:O14" si="16">E9*3.1%</f>
        <v>589</v>
      </c>
      <c r="F14" s="173">
        <f t="shared" si="16"/>
        <v>589</v>
      </c>
      <c r="G14" s="173">
        <f t="shared" si="16"/>
        <v>589</v>
      </c>
      <c r="H14" s="173">
        <f t="shared" si="16"/>
        <v>589</v>
      </c>
      <c r="I14" s="173">
        <f t="shared" si="16"/>
        <v>589</v>
      </c>
      <c r="J14" s="173">
        <f t="shared" si="16"/>
        <v>589</v>
      </c>
      <c r="K14" s="173">
        <f t="shared" si="16"/>
        <v>589</v>
      </c>
      <c r="L14" s="173">
        <f t="shared" si="16"/>
        <v>589</v>
      </c>
      <c r="M14" s="173">
        <f t="shared" si="16"/>
        <v>589</v>
      </c>
      <c r="N14" s="173">
        <f t="shared" si="16"/>
        <v>1271</v>
      </c>
      <c r="O14" s="173">
        <f t="shared" si="16"/>
        <v>1271</v>
      </c>
      <c r="P14" s="163">
        <f t="shared" si="0"/>
        <v>8432</v>
      </c>
      <c r="Q14" s="170">
        <f>Q9*3.1%</f>
        <v>3813</v>
      </c>
      <c r="R14" s="170">
        <f t="shared" ref="R14:T14" si="17">R9*3.1%</f>
        <v>3813</v>
      </c>
      <c r="S14" s="170">
        <f t="shared" si="17"/>
        <v>3813</v>
      </c>
      <c r="T14" s="170">
        <f t="shared" si="17"/>
        <v>3813</v>
      </c>
      <c r="U14" s="171">
        <f t="shared" si="1"/>
        <v>15252</v>
      </c>
      <c r="V14" s="170">
        <f>V9*3.1%</f>
        <v>0</v>
      </c>
      <c r="W14" s="170">
        <f t="shared" ref="W14:Y14" si="18">W9*3.1%</f>
        <v>0</v>
      </c>
      <c r="X14" s="170">
        <f t="shared" si="18"/>
        <v>0</v>
      </c>
      <c r="Y14" s="170">
        <f t="shared" si="18"/>
        <v>0</v>
      </c>
      <c r="Z14" s="193">
        <f t="shared" si="2"/>
        <v>0</v>
      </c>
      <c r="AA14" s="157">
        <f t="shared" si="3"/>
        <v>23684</v>
      </c>
    </row>
    <row r="15" spans="1:27" s="41" customFormat="1" x14ac:dyDescent="0.2">
      <c r="A15" s="36">
        <v>4</v>
      </c>
      <c r="B15" s="37" t="s">
        <v>73</v>
      </c>
      <c r="C15" s="164"/>
      <c r="D15" s="158">
        <f>Персонал!H62</f>
        <v>0</v>
      </c>
      <c r="E15" s="158">
        <f>Персонал!I62</f>
        <v>0</v>
      </c>
      <c r="F15" s="158">
        <f>Персонал!J62</f>
        <v>0</v>
      </c>
      <c r="G15" s="158">
        <f>Персонал!K62</f>
        <v>0</v>
      </c>
      <c r="H15" s="158">
        <f>Персонал!L62</f>
        <v>0</v>
      </c>
      <c r="I15" s="158">
        <f>Персонал!M62</f>
        <v>0</v>
      </c>
      <c r="J15" s="158">
        <f>Персонал!N62</f>
        <v>0</v>
      </c>
      <c r="K15" s="158">
        <f>Персонал!O62</f>
        <v>0</v>
      </c>
      <c r="L15" s="158">
        <f>Персонал!P62</f>
        <v>0</v>
      </c>
      <c r="M15" s="158">
        <f>Персонал!Q62</f>
        <v>0</v>
      </c>
      <c r="N15" s="158">
        <f>Персонал!R62</f>
        <v>0</v>
      </c>
      <c r="O15" s="158">
        <f>Персонал!S62</f>
        <v>0</v>
      </c>
      <c r="P15" s="167">
        <f t="shared" si="0"/>
        <v>0</v>
      </c>
      <c r="Q15" s="168">
        <f>Персонал!U62</f>
        <v>0</v>
      </c>
      <c r="R15" s="168">
        <f>Персонал!V62</f>
        <v>0</v>
      </c>
      <c r="S15" s="168">
        <f>Персонал!W62</f>
        <v>0</v>
      </c>
      <c r="T15" s="168">
        <f>Персонал!X62</f>
        <v>0</v>
      </c>
      <c r="U15" s="168">
        <f t="shared" si="1"/>
        <v>0</v>
      </c>
      <c r="V15" s="168">
        <f>Персонал!Z62</f>
        <v>0</v>
      </c>
      <c r="W15" s="168">
        <f>Персонал!AA62</f>
        <v>0</v>
      </c>
      <c r="X15" s="168">
        <f>Персонал!AB62</f>
        <v>0</v>
      </c>
      <c r="Y15" s="168">
        <f>Персонал!AC62</f>
        <v>0</v>
      </c>
      <c r="Z15" s="192">
        <f t="shared" si="2"/>
        <v>0</v>
      </c>
      <c r="AA15" s="157">
        <f t="shared" si="3"/>
        <v>0</v>
      </c>
    </row>
    <row r="16" spans="1:27" x14ac:dyDescent="0.2">
      <c r="A16" s="51" t="s">
        <v>171</v>
      </c>
      <c r="B16" s="38" t="s">
        <v>172</v>
      </c>
      <c r="C16" s="169"/>
      <c r="D16" s="289">
        <f>D15*13%</f>
        <v>0</v>
      </c>
      <c r="E16" s="289">
        <f t="shared" ref="E16:H16" si="19">E15*13%</f>
        <v>0</v>
      </c>
      <c r="F16" s="289">
        <f t="shared" si="19"/>
        <v>0</v>
      </c>
      <c r="G16" s="289">
        <f t="shared" si="19"/>
        <v>0</v>
      </c>
      <c r="H16" s="289">
        <f t="shared" si="19"/>
        <v>0</v>
      </c>
      <c r="I16" s="289">
        <f>I15*13%</f>
        <v>0</v>
      </c>
      <c r="J16" s="289">
        <f t="shared" ref="J16:O16" si="20">J15*13%</f>
        <v>0</v>
      </c>
      <c r="K16" s="289">
        <f t="shared" si="20"/>
        <v>0</v>
      </c>
      <c r="L16" s="289">
        <f t="shared" si="20"/>
        <v>0</v>
      </c>
      <c r="M16" s="289">
        <f t="shared" si="20"/>
        <v>0</v>
      </c>
      <c r="N16" s="289">
        <f t="shared" si="20"/>
        <v>0</v>
      </c>
      <c r="O16" s="289">
        <f t="shared" si="20"/>
        <v>0</v>
      </c>
      <c r="P16" s="167">
        <f t="shared" si="0"/>
        <v>0</v>
      </c>
      <c r="Q16" s="290">
        <f>Q15*13%</f>
        <v>0</v>
      </c>
      <c r="R16" s="290">
        <f t="shared" ref="R16:T16" si="21">R15*13%</f>
        <v>0</v>
      </c>
      <c r="S16" s="290">
        <f t="shared" si="21"/>
        <v>0</v>
      </c>
      <c r="T16" s="290">
        <f t="shared" si="21"/>
        <v>0</v>
      </c>
      <c r="U16" s="168">
        <f t="shared" si="1"/>
        <v>0</v>
      </c>
      <c r="V16" s="290">
        <f>V15*13%</f>
        <v>0</v>
      </c>
      <c r="W16" s="290">
        <f t="shared" ref="W16:Y16" si="22">W15*13%</f>
        <v>0</v>
      </c>
      <c r="X16" s="290">
        <f t="shared" si="22"/>
        <v>0</v>
      </c>
      <c r="Y16" s="290">
        <f t="shared" si="22"/>
        <v>0</v>
      </c>
      <c r="Z16" s="192">
        <f t="shared" si="2"/>
        <v>0</v>
      </c>
      <c r="AA16" s="157">
        <f t="shared" si="3"/>
        <v>0</v>
      </c>
    </row>
    <row r="17" spans="1:27" s="41" customFormat="1" x14ac:dyDescent="0.2">
      <c r="A17" s="36">
        <v>5</v>
      </c>
      <c r="B17" s="37" t="s">
        <v>78</v>
      </c>
      <c r="C17" s="164"/>
      <c r="D17" s="72">
        <f>SUM(D18:D20)</f>
        <v>0</v>
      </c>
      <c r="E17" s="72">
        <f t="shared" ref="E17:O17" si="23">SUM(E18:E20)</f>
        <v>0</v>
      </c>
      <c r="F17" s="72">
        <f t="shared" si="23"/>
        <v>0</v>
      </c>
      <c r="G17" s="72">
        <f t="shared" si="23"/>
        <v>0</v>
      </c>
      <c r="H17" s="72">
        <f t="shared" si="23"/>
        <v>0</v>
      </c>
      <c r="I17" s="72">
        <f t="shared" si="23"/>
        <v>0</v>
      </c>
      <c r="J17" s="72">
        <f t="shared" si="23"/>
        <v>0</v>
      </c>
      <c r="K17" s="72">
        <f t="shared" si="23"/>
        <v>0</v>
      </c>
      <c r="L17" s="72">
        <f t="shared" si="23"/>
        <v>0</v>
      </c>
      <c r="M17" s="72">
        <f t="shared" si="23"/>
        <v>0</v>
      </c>
      <c r="N17" s="72">
        <f t="shared" si="23"/>
        <v>0</v>
      </c>
      <c r="O17" s="72">
        <f t="shared" si="23"/>
        <v>0</v>
      </c>
      <c r="P17" s="165">
        <f t="shared" si="0"/>
        <v>0</v>
      </c>
      <c r="Q17" s="148">
        <f>SUM(Q18:Q20)</f>
        <v>0</v>
      </c>
      <c r="R17" s="148">
        <f t="shared" ref="R17:T17" si="24">SUM(R18:R20)</f>
        <v>0</v>
      </c>
      <c r="S17" s="148">
        <f t="shared" si="24"/>
        <v>0</v>
      </c>
      <c r="T17" s="148">
        <f t="shared" si="24"/>
        <v>0</v>
      </c>
      <c r="U17" s="148">
        <f t="shared" si="1"/>
        <v>0</v>
      </c>
      <c r="V17" s="148">
        <f>SUM(V18:V20)</f>
        <v>0</v>
      </c>
      <c r="W17" s="148">
        <f t="shared" ref="W17:Y17" si="25">SUM(W18:W20)</f>
        <v>0</v>
      </c>
      <c r="X17" s="148">
        <f t="shared" si="25"/>
        <v>0</v>
      </c>
      <c r="Y17" s="148">
        <f t="shared" si="25"/>
        <v>0</v>
      </c>
      <c r="Z17" s="191">
        <f t="shared" si="2"/>
        <v>0</v>
      </c>
      <c r="AA17" s="157">
        <f t="shared" si="3"/>
        <v>0</v>
      </c>
    </row>
    <row r="18" spans="1:27" outlineLevel="1" x14ac:dyDescent="0.2">
      <c r="A18" s="51" t="s">
        <v>52</v>
      </c>
      <c r="B18" s="38" t="s">
        <v>80</v>
      </c>
      <c r="C18" s="172"/>
      <c r="D18" s="173">
        <f>D15*22%</f>
        <v>0</v>
      </c>
      <c r="E18" s="173">
        <f t="shared" ref="E18:O18" si="26">E15*22%</f>
        <v>0</v>
      </c>
      <c r="F18" s="173">
        <f t="shared" si="26"/>
        <v>0</v>
      </c>
      <c r="G18" s="173">
        <f t="shared" si="26"/>
        <v>0</v>
      </c>
      <c r="H18" s="173">
        <f t="shared" si="26"/>
        <v>0</v>
      </c>
      <c r="I18" s="173">
        <f t="shared" si="26"/>
        <v>0</v>
      </c>
      <c r="J18" s="173">
        <f t="shared" si="26"/>
        <v>0</v>
      </c>
      <c r="K18" s="173">
        <f t="shared" si="26"/>
        <v>0</v>
      </c>
      <c r="L18" s="173">
        <f t="shared" si="26"/>
        <v>0</v>
      </c>
      <c r="M18" s="173">
        <f t="shared" si="26"/>
        <v>0</v>
      </c>
      <c r="N18" s="173">
        <f t="shared" si="26"/>
        <v>0</v>
      </c>
      <c r="O18" s="173">
        <f t="shared" si="26"/>
        <v>0</v>
      </c>
      <c r="P18" s="163">
        <f t="shared" si="0"/>
        <v>0</v>
      </c>
      <c r="Q18" s="170">
        <f>Q15*22%</f>
        <v>0</v>
      </c>
      <c r="R18" s="170">
        <f t="shared" ref="R18:T18" si="27">R15*22%</f>
        <v>0</v>
      </c>
      <c r="S18" s="170">
        <f t="shared" si="27"/>
        <v>0</v>
      </c>
      <c r="T18" s="170">
        <f t="shared" si="27"/>
        <v>0</v>
      </c>
      <c r="U18" s="171">
        <f t="shared" si="1"/>
        <v>0</v>
      </c>
      <c r="V18" s="174">
        <f>V15*22%</f>
        <v>0</v>
      </c>
      <c r="W18" s="174">
        <f t="shared" ref="W18:Y18" si="28">W15*22%</f>
        <v>0</v>
      </c>
      <c r="X18" s="174">
        <f t="shared" si="28"/>
        <v>0</v>
      </c>
      <c r="Y18" s="174">
        <f t="shared" si="28"/>
        <v>0</v>
      </c>
      <c r="Z18" s="193">
        <f t="shared" si="2"/>
        <v>0</v>
      </c>
      <c r="AA18" s="157">
        <f t="shared" si="3"/>
        <v>0</v>
      </c>
    </row>
    <row r="19" spans="1:27" outlineLevel="1" x14ac:dyDescent="0.2">
      <c r="A19" s="51" t="s">
        <v>53</v>
      </c>
      <c r="B19" s="38" t="s">
        <v>81</v>
      </c>
      <c r="C19" s="172"/>
      <c r="D19" s="173">
        <f>D15*5.1%</f>
        <v>0</v>
      </c>
      <c r="E19" s="173">
        <f t="shared" ref="E19:O19" si="29">E15*5.1%</f>
        <v>0</v>
      </c>
      <c r="F19" s="173">
        <f t="shared" si="29"/>
        <v>0</v>
      </c>
      <c r="G19" s="173">
        <f t="shared" si="29"/>
        <v>0</v>
      </c>
      <c r="H19" s="173">
        <f t="shared" si="29"/>
        <v>0</v>
      </c>
      <c r="I19" s="173">
        <f t="shared" si="29"/>
        <v>0</v>
      </c>
      <c r="J19" s="173">
        <f t="shared" si="29"/>
        <v>0</v>
      </c>
      <c r="K19" s="173">
        <f t="shared" si="29"/>
        <v>0</v>
      </c>
      <c r="L19" s="173">
        <f t="shared" si="29"/>
        <v>0</v>
      </c>
      <c r="M19" s="173">
        <f t="shared" si="29"/>
        <v>0</v>
      </c>
      <c r="N19" s="173">
        <f t="shared" si="29"/>
        <v>0</v>
      </c>
      <c r="O19" s="173">
        <f t="shared" si="29"/>
        <v>0</v>
      </c>
      <c r="P19" s="163">
        <f t="shared" si="0"/>
        <v>0</v>
      </c>
      <c r="Q19" s="170">
        <f>Q15*5.1%</f>
        <v>0</v>
      </c>
      <c r="R19" s="170">
        <f t="shared" ref="R19:T19" si="30">R15*5.1%</f>
        <v>0</v>
      </c>
      <c r="S19" s="170">
        <f t="shared" si="30"/>
        <v>0</v>
      </c>
      <c r="T19" s="170">
        <f t="shared" si="30"/>
        <v>0</v>
      </c>
      <c r="U19" s="171">
        <f t="shared" si="1"/>
        <v>0</v>
      </c>
      <c r="V19" s="174">
        <f>V15*5.1%</f>
        <v>0</v>
      </c>
      <c r="W19" s="174">
        <f t="shared" ref="W19:Y19" si="31">W15*5.1%</f>
        <v>0</v>
      </c>
      <c r="X19" s="174">
        <f t="shared" si="31"/>
        <v>0</v>
      </c>
      <c r="Y19" s="174">
        <f t="shared" si="31"/>
        <v>0</v>
      </c>
      <c r="Z19" s="193">
        <f t="shared" si="2"/>
        <v>0</v>
      </c>
      <c r="AA19" s="157">
        <f t="shared" si="3"/>
        <v>0</v>
      </c>
    </row>
    <row r="20" spans="1:27" outlineLevel="1" x14ac:dyDescent="0.2">
      <c r="A20" s="51" t="s">
        <v>54</v>
      </c>
      <c r="B20" s="38" t="s">
        <v>82</v>
      </c>
      <c r="C20" s="172"/>
      <c r="D20" s="173">
        <f>D15*3.1%</f>
        <v>0</v>
      </c>
      <c r="E20" s="173">
        <f t="shared" ref="E20:O20" si="32">E15*3.1%</f>
        <v>0</v>
      </c>
      <c r="F20" s="173">
        <f t="shared" si="32"/>
        <v>0</v>
      </c>
      <c r="G20" s="173">
        <f t="shared" si="32"/>
        <v>0</v>
      </c>
      <c r="H20" s="173">
        <f t="shared" si="32"/>
        <v>0</v>
      </c>
      <c r="I20" s="173">
        <f t="shared" si="32"/>
        <v>0</v>
      </c>
      <c r="J20" s="173">
        <f t="shared" si="32"/>
        <v>0</v>
      </c>
      <c r="K20" s="173">
        <f t="shared" si="32"/>
        <v>0</v>
      </c>
      <c r="L20" s="173">
        <f t="shared" si="32"/>
        <v>0</v>
      </c>
      <c r="M20" s="173">
        <f t="shared" si="32"/>
        <v>0</v>
      </c>
      <c r="N20" s="173">
        <f t="shared" si="32"/>
        <v>0</v>
      </c>
      <c r="O20" s="173">
        <f t="shared" si="32"/>
        <v>0</v>
      </c>
      <c r="P20" s="163">
        <f t="shared" si="0"/>
        <v>0</v>
      </c>
      <c r="Q20" s="170">
        <f>Q15*3.1%</f>
        <v>0</v>
      </c>
      <c r="R20" s="170">
        <f t="shared" ref="R20:T20" si="33">R15*3.1%</f>
        <v>0</v>
      </c>
      <c r="S20" s="170">
        <f t="shared" si="33"/>
        <v>0</v>
      </c>
      <c r="T20" s="170">
        <f t="shared" si="33"/>
        <v>0</v>
      </c>
      <c r="U20" s="171">
        <f t="shared" si="1"/>
        <v>0</v>
      </c>
      <c r="V20" s="174">
        <f>V15*3.1%</f>
        <v>0</v>
      </c>
      <c r="W20" s="174">
        <f t="shared" ref="W20:Y20" si="34">W15*3.1%</f>
        <v>0</v>
      </c>
      <c r="X20" s="174">
        <f t="shared" si="34"/>
        <v>0</v>
      </c>
      <c r="Y20" s="174">
        <f t="shared" si="34"/>
        <v>0</v>
      </c>
      <c r="Z20" s="193">
        <f t="shared" si="2"/>
        <v>0</v>
      </c>
      <c r="AA20" s="157">
        <f t="shared" si="3"/>
        <v>0</v>
      </c>
    </row>
    <row r="21" spans="1:27" s="41" customFormat="1" outlineLevel="1" x14ac:dyDescent="0.2">
      <c r="A21" s="151" t="s">
        <v>86</v>
      </c>
      <c r="B21" s="39" t="s">
        <v>188</v>
      </c>
      <c r="C21" s="175"/>
      <c r="D21" s="176">
        <f>SUM(D22:D23)</f>
        <v>4561</v>
      </c>
      <c r="E21" s="176">
        <f t="shared" ref="E21:O21" si="35">SUM(E22:E23)</f>
        <v>4561</v>
      </c>
      <c r="F21" s="176">
        <f t="shared" si="35"/>
        <v>4561</v>
      </c>
      <c r="G21" s="176">
        <f t="shared" si="35"/>
        <v>4561</v>
      </c>
      <c r="H21" s="176">
        <f t="shared" si="35"/>
        <v>4561</v>
      </c>
      <c r="I21" s="176">
        <f t="shared" si="35"/>
        <v>4561</v>
      </c>
      <c r="J21" s="176">
        <f t="shared" si="35"/>
        <v>4561</v>
      </c>
      <c r="K21" s="176">
        <f t="shared" si="35"/>
        <v>4561</v>
      </c>
      <c r="L21" s="176">
        <f t="shared" si="35"/>
        <v>4561</v>
      </c>
      <c r="M21" s="176">
        <f t="shared" si="35"/>
        <v>4561</v>
      </c>
      <c r="N21" s="176">
        <f t="shared" si="35"/>
        <v>4561</v>
      </c>
      <c r="O21" s="176">
        <f t="shared" si="35"/>
        <v>4561</v>
      </c>
      <c r="P21" s="165">
        <f t="shared" si="0"/>
        <v>54732</v>
      </c>
      <c r="Q21" s="148">
        <f>SUM(Q22:Q23)</f>
        <v>11461</v>
      </c>
      <c r="R21" s="148">
        <f t="shared" ref="R21:T21" si="36">SUM(R22:R23)</f>
        <v>11461</v>
      </c>
      <c r="S21" s="148">
        <f t="shared" si="36"/>
        <v>11461</v>
      </c>
      <c r="T21" s="148">
        <f t="shared" si="36"/>
        <v>11461</v>
      </c>
      <c r="U21" s="148">
        <f t="shared" si="1"/>
        <v>45844</v>
      </c>
      <c r="V21" s="148">
        <f>SUM(V22:V23)</f>
        <v>11461</v>
      </c>
      <c r="W21" s="148">
        <f t="shared" ref="W21:Y21" si="37">SUM(W22:W23)</f>
        <v>11461</v>
      </c>
      <c r="X21" s="148">
        <f t="shared" si="37"/>
        <v>11461</v>
      </c>
      <c r="Y21" s="148">
        <f t="shared" si="37"/>
        <v>11461</v>
      </c>
      <c r="Z21" s="191">
        <f t="shared" si="2"/>
        <v>45844</v>
      </c>
      <c r="AA21" s="157">
        <f t="shared" si="3"/>
        <v>146420</v>
      </c>
    </row>
    <row r="22" spans="1:27" x14ac:dyDescent="0.2">
      <c r="A22" s="51" t="s">
        <v>87</v>
      </c>
      <c r="B22" s="152" t="s">
        <v>238</v>
      </c>
      <c r="C22" s="169"/>
      <c r="D22" s="150">
        <v>960</v>
      </c>
      <c r="E22" s="150">
        <v>960</v>
      </c>
      <c r="F22" s="150">
        <v>960</v>
      </c>
      <c r="G22" s="150">
        <v>960</v>
      </c>
      <c r="H22" s="150">
        <v>960</v>
      </c>
      <c r="I22" s="150">
        <v>960</v>
      </c>
      <c r="J22" s="150">
        <v>960</v>
      </c>
      <c r="K22" s="150">
        <v>960</v>
      </c>
      <c r="L22" s="150">
        <v>960</v>
      </c>
      <c r="M22" s="150">
        <v>960</v>
      </c>
      <c r="N22" s="150">
        <v>960</v>
      </c>
      <c r="O22" s="150">
        <v>960</v>
      </c>
      <c r="P22" s="150">
        <v>11000</v>
      </c>
      <c r="Q22" s="150">
        <v>0</v>
      </c>
      <c r="R22" s="150">
        <v>0</v>
      </c>
      <c r="S22" s="150">
        <v>0</v>
      </c>
      <c r="T22" s="150">
        <v>0</v>
      </c>
      <c r="U22" s="156">
        <f t="shared" si="1"/>
        <v>0</v>
      </c>
      <c r="V22" s="206">
        <v>0</v>
      </c>
      <c r="W22" s="206">
        <v>0</v>
      </c>
      <c r="X22" s="206">
        <v>0</v>
      </c>
      <c r="Y22" s="206">
        <v>0</v>
      </c>
      <c r="Z22" s="295">
        <f t="shared" si="2"/>
        <v>0</v>
      </c>
      <c r="AA22" s="157">
        <f t="shared" si="3"/>
        <v>11000</v>
      </c>
    </row>
    <row r="23" spans="1:27" outlineLevel="1" x14ac:dyDescent="0.2">
      <c r="A23" s="51" t="s">
        <v>88</v>
      </c>
      <c r="B23" s="38" t="s">
        <v>37</v>
      </c>
      <c r="C23" s="172"/>
      <c r="D23" s="173">
        <v>3601</v>
      </c>
      <c r="E23" s="173">
        <v>3601</v>
      </c>
      <c r="F23" s="173">
        <v>3601</v>
      </c>
      <c r="G23" s="173">
        <v>3601</v>
      </c>
      <c r="H23" s="173">
        <v>3601</v>
      </c>
      <c r="I23" s="173">
        <v>3601</v>
      </c>
      <c r="J23" s="173">
        <v>3601</v>
      </c>
      <c r="K23" s="173">
        <v>3601</v>
      </c>
      <c r="L23" s="173">
        <v>3601</v>
      </c>
      <c r="M23" s="173">
        <v>3601</v>
      </c>
      <c r="N23" s="173">
        <v>3601</v>
      </c>
      <c r="O23" s="173">
        <v>3601</v>
      </c>
      <c r="P23" s="163">
        <f t="shared" si="0"/>
        <v>43212</v>
      </c>
      <c r="Q23" s="174">
        <v>11461</v>
      </c>
      <c r="R23" s="174">
        <v>11461</v>
      </c>
      <c r="S23" s="174">
        <v>11461</v>
      </c>
      <c r="T23" s="174">
        <v>11461</v>
      </c>
      <c r="U23" s="171">
        <f t="shared" si="1"/>
        <v>45844</v>
      </c>
      <c r="V23" s="174">
        <v>11461</v>
      </c>
      <c r="W23" s="174">
        <v>11461</v>
      </c>
      <c r="X23" s="174">
        <v>11461</v>
      </c>
      <c r="Y23" s="174">
        <v>11461</v>
      </c>
      <c r="Z23" s="193">
        <f t="shared" si="2"/>
        <v>45844</v>
      </c>
      <c r="AA23" s="157">
        <f t="shared" si="3"/>
        <v>134900</v>
      </c>
    </row>
    <row r="24" spans="1:27" ht="12.75" customHeight="1" x14ac:dyDescent="0.2">
      <c r="A24" s="36">
        <v>7</v>
      </c>
      <c r="B24" s="39" t="s">
        <v>8</v>
      </c>
      <c r="C24" s="175"/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12000</v>
      </c>
      <c r="O24" s="72">
        <v>40000</v>
      </c>
      <c r="P24" s="165">
        <f t="shared" si="0"/>
        <v>52000</v>
      </c>
      <c r="Q24" s="148">
        <f>Маркетинг!O11</f>
        <v>5500</v>
      </c>
      <c r="R24" s="148">
        <f>Маркетинг!P11</f>
        <v>5500</v>
      </c>
      <c r="S24" s="148">
        <f>Маркетинг!Q11</f>
        <v>5500</v>
      </c>
      <c r="T24" s="148">
        <f>Маркетинг!R11</f>
        <v>5500</v>
      </c>
      <c r="U24" s="148">
        <f t="shared" si="1"/>
        <v>22000</v>
      </c>
      <c r="V24" s="148">
        <f>Маркетинг!T11</f>
        <v>5500</v>
      </c>
      <c r="W24" s="148">
        <f>Маркетинг!U11</f>
        <v>5500</v>
      </c>
      <c r="X24" s="148">
        <f>Маркетинг!V11</f>
        <v>5500</v>
      </c>
      <c r="Y24" s="148">
        <f>Маркетинг!W11</f>
        <v>5500</v>
      </c>
      <c r="Z24" s="191">
        <f t="shared" si="2"/>
        <v>22000</v>
      </c>
      <c r="AA24" s="157">
        <f t="shared" si="3"/>
        <v>96000</v>
      </c>
    </row>
    <row r="25" spans="1:27" ht="22.5" x14ac:dyDescent="0.2">
      <c r="A25" s="36">
        <v>8</v>
      </c>
      <c r="B25" s="40" t="s">
        <v>56</v>
      </c>
      <c r="C25" s="175"/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165">
        <f t="shared" si="0"/>
        <v>0</v>
      </c>
      <c r="Q25" s="72">
        <f>SUM(Q26:Q41)</f>
        <v>536178</v>
      </c>
      <c r="R25" s="72">
        <f t="shared" ref="R25:T25" si="38">SUM(R26:R41)</f>
        <v>526978</v>
      </c>
      <c r="S25" s="72">
        <f t="shared" si="38"/>
        <v>203026</v>
      </c>
      <c r="T25" s="72">
        <f t="shared" si="38"/>
        <v>536178</v>
      </c>
      <c r="U25" s="148">
        <f t="shared" si="1"/>
        <v>1802360</v>
      </c>
      <c r="V25" s="148">
        <f>SUM(V26:V41)</f>
        <v>631818</v>
      </c>
      <c r="W25" s="148">
        <f t="shared" ref="W25:Y25" si="39">SUM(W26:W41)</f>
        <v>622618</v>
      </c>
      <c r="X25" s="148">
        <f t="shared" si="39"/>
        <v>234906</v>
      </c>
      <c r="Y25" s="148">
        <f t="shared" si="39"/>
        <v>631818</v>
      </c>
      <c r="Z25" s="191">
        <f t="shared" si="2"/>
        <v>2121160</v>
      </c>
      <c r="AA25" s="157">
        <f t="shared" si="3"/>
        <v>3923520</v>
      </c>
    </row>
    <row r="26" spans="1:27" ht="11.25" customHeight="1" outlineLevel="1" x14ac:dyDescent="0.2">
      <c r="A26" s="51" t="s">
        <v>134</v>
      </c>
      <c r="B26" s="31" t="s">
        <v>3</v>
      </c>
      <c r="C26" s="177"/>
      <c r="D26" s="205">
        <f>'Переменные затраты'!H105</f>
        <v>157376</v>
      </c>
      <c r="E26" s="205">
        <f>'Переменные затраты'!I105</f>
        <v>157376</v>
      </c>
      <c r="F26" s="205">
        <f>'Переменные затраты'!J105</f>
        <v>157376</v>
      </c>
      <c r="G26" s="205">
        <f>'Переменные затраты'!K105</f>
        <v>157376</v>
      </c>
      <c r="H26" s="205">
        <f>'Переменные затраты'!L105</f>
        <v>157376</v>
      </c>
      <c r="I26" s="205">
        <f>'Переменные затраты'!M105</f>
        <v>157376</v>
      </c>
      <c r="J26" s="205">
        <f>'Переменные затраты'!N105</f>
        <v>0</v>
      </c>
      <c r="K26" s="205">
        <f>'Переменные затраты'!O105</f>
        <v>0</v>
      </c>
      <c r="L26" s="205">
        <f>'Переменные затраты'!P105</f>
        <v>157376</v>
      </c>
      <c r="M26" s="205">
        <f>'Переменные затраты'!Q105</f>
        <v>157376</v>
      </c>
      <c r="N26" s="205">
        <f>'Переменные затраты'!R105</f>
        <v>157376</v>
      </c>
      <c r="O26" s="205">
        <f>'Переменные затраты'!S105</f>
        <v>157376</v>
      </c>
      <c r="P26" s="182">
        <f t="shared" si="0"/>
        <v>1573760</v>
      </c>
      <c r="Q26" s="205">
        <f>'Переменные затраты'!U105</f>
        <v>472128</v>
      </c>
      <c r="R26" s="205">
        <f>'Переменные затраты'!V105</f>
        <v>472128</v>
      </c>
      <c r="S26" s="205">
        <f>'Переменные затраты'!W105</f>
        <v>157376</v>
      </c>
      <c r="T26" s="205">
        <f>'Переменные затраты'!X105</f>
        <v>472128</v>
      </c>
      <c r="U26" s="155">
        <f t="shared" si="1"/>
        <v>1573760</v>
      </c>
      <c r="V26" s="183">
        <f>'Переменные затраты'!Z105</f>
        <v>567768</v>
      </c>
      <c r="W26" s="183">
        <f>'Переменные затраты'!AA105</f>
        <v>567768</v>
      </c>
      <c r="X26" s="183">
        <f>'Переменные затраты'!AB105</f>
        <v>189256</v>
      </c>
      <c r="Y26" s="183">
        <f>'Переменные затраты'!AC105</f>
        <v>567768</v>
      </c>
      <c r="Z26" s="196">
        <f t="shared" si="2"/>
        <v>1892560</v>
      </c>
      <c r="AA26" s="157">
        <f t="shared" si="3"/>
        <v>5040080</v>
      </c>
    </row>
    <row r="27" spans="1:27" ht="12.75" customHeight="1" outlineLevel="1" x14ac:dyDescent="0.2">
      <c r="A27" s="51" t="s">
        <v>135</v>
      </c>
      <c r="B27" s="31" t="str">
        <f>'Постоянные затраты'!A5</f>
        <v xml:space="preserve">Связьгород, Пожарная сигнализация </v>
      </c>
      <c r="C27" s="177"/>
      <c r="D27" s="177">
        <f>'Постоянные затраты'!B5</f>
        <v>3000</v>
      </c>
      <c r="E27" s="177">
        <f>'Постоянные затраты'!C5</f>
        <v>3000</v>
      </c>
      <c r="F27" s="177">
        <f>'Постоянные затраты'!D5</f>
        <v>3000</v>
      </c>
      <c r="G27" s="177">
        <f>'Постоянные затраты'!E5</f>
        <v>3000</v>
      </c>
      <c r="H27" s="177">
        <f>'Постоянные затраты'!F5</f>
        <v>3000</v>
      </c>
      <c r="I27" s="177">
        <f>'Постоянные затраты'!G5</f>
        <v>3000</v>
      </c>
      <c r="J27" s="177">
        <f>'Постоянные затраты'!H5</f>
        <v>3000</v>
      </c>
      <c r="K27" s="177">
        <f>'Постоянные затраты'!I5</f>
        <v>3000</v>
      </c>
      <c r="L27" s="177">
        <f>'Постоянные затраты'!J5</f>
        <v>3000</v>
      </c>
      <c r="M27" s="177">
        <f>'Постоянные затраты'!K5</f>
        <v>3000</v>
      </c>
      <c r="N27" s="177">
        <f>'Постоянные затраты'!L5</f>
        <v>3000</v>
      </c>
      <c r="O27" s="177">
        <f>'Постоянные затраты'!M5</f>
        <v>3000</v>
      </c>
      <c r="P27" s="163">
        <f t="shared" si="0"/>
        <v>36000</v>
      </c>
      <c r="Q27" s="178">
        <f>'Постоянные затраты'!O5</f>
        <v>9000</v>
      </c>
      <c r="R27" s="178">
        <f>'Постоянные затраты'!P5</f>
        <v>9000</v>
      </c>
      <c r="S27" s="178">
        <f>'Постоянные затраты'!Q5</f>
        <v>9000</v>
      </c>
      <c r="T27" s="178">
        <f>'Постоянные затраты'!R5</f>
        <v>9000</v>
      </c>
      <c r="U27" s="171">
        <f t="shared" si="1"/>
        <v>36000</v>
      </c>
      <c r="V27" s="170">
        <f>'Постоянные затраты'!T5</f>
        <v>9000</v>
      </c>
      <c r="W27" s="170">
        <f>'Постоянные затраты'!U5</f>
        <v>9000</v>
      </c>
      <c r="X27" s="170">
        <f>'Постоянные затраты'!V5</f>
        <v>9000</v>
      </c>
      <c r="Y27" s="170">
        <f>'Постоянные затраты'!W5</f>
        <v>9000</v>
      </c>
      <c r="Z27" s="193">
        <f t="shared" si="2"/>
        <v>36000</v>
      </c>
      <c r="AA27" s="157">
        <f t="shared" si="3"/>
        <v>108000</v>
      </c>
    </row>
    <row r="28" spans="1:27" ht="11.25" customHeight="1" outlineLevel="1" x14ac:dyDescent="0.2">
      <c r="A28" s="51" t="s">
        <v>136</v>
      </c>
      <c r="B28" s="31" t="str">
        <f>'Постоянные затраты'!A6</f>
        <v>Вывоз ТБО/жкх</v>
      </c>
      <c r="C28" s="179"/>
      <c r="D28" s="177">
        <f>'Постоянные затраты'!B6</f>
        <v>350</v>
      </c>
      <c r="E28" s="177">
        <f>'Постоянные затраты'!C6</f>
        <v>350</v>
      </c>
      <c r="F28" s="177">
        <f>'Постоянные затраты'!D6</f>
        <v>350</v>
      </c>
      <c r="G28" s="177">
        <f>'Постоянные затраты'!E6</f>
        <v>350</v>
      </c>
      <c r="H28" s="177">
        <f>'Постоянные затраты'!F6</f>
        <v>350</v>
      </c>
      <c r="I28" s="177">
        <f>'Постоянные затраты'!G6</f>
        <v>350</v>
      </c>
      <c r="J28" s="177">
        <f>'Постоянные затраты'!H6</f>
        <v>350</v>
      </c>
      <c r="K28" s="177">
        <f>'Постоянные затраты'!I6</f>
        <v>350</v>
      </c>
      <c r="L28" s="177">
        <f>'Постоянные затраты'!J6</f>
        <v>350</v>
      </c>
      <c r="M28" s="177">
        <f>'Постоянные затраты'!K6</f>
        <v>350</v>
      </c>
      <c r="N28" s="177">
        <f>'Постоянные затраты'!L6</f>
        <v>350</v>
      </c>
      <c r="O28" s="177">
        <f>'Постоянные затраты'!M6</f>
        <v>350</v>
      </c>
      <c r="P28" s="163">
        <f t="shared" si="0"/>
        <v>4200</v>
      </c>
      <c r="Q28" s="178">
        <f>'Постоянные затраты'!O6</f>
        <v>1050</v>
      </c>
      <c r="R28" s="178">
        <f>'Постоянные затраты'!P6</f>
        <v>1050</v>
      </c>
      <c r="S28" s="178">
        <f>'Постоянные затраты'!Q6</f>
        <v>1050</v>
      </c>
      <c r="T28" s="178">
        <f>'Постоянные затраты'!R6</f>
        <v>1050</v>
      </c>
      <c r="U28" s="171">
        <f t="shared" si="1"/>
        <v>4200</v>
      </c>
      <c r="V28" s="170">
        <f>'Постоянные затраты'!T6</f>
        <v>1050</v>
      </c>
      <c r="W28" s="170">
        <f>'Постоянные затраты'!U6</f>
        <v>1050</v>
      </c>
      <c r="X28" s="170">
        <f>'Постоянные затраты'!V6</f>
        <v>1050</v>
      </c>
      <c r="Y28" s="170">
        <f>'Постоянные затраты'!W6</f>
        <v>1050</v>
      </c>
      <c r="Z28" s="193">
        <f t="shared" si="2"/>
        <v>4200</v>
      </c>
      <c r="AA28" s="157">
        <f t="shared" si="3"/>
        <v>12600</v>
      </c>
    </row>
    <row r="29" spans="1:27" ht="11.25" customHeight="1" outlineLevel="1" x14ac:dyDescent="0.2">
      <c r="A29" s="51" t="s">
        <v>137</v>
      </c>
      <c r="B29" s="31" t="str">
        <f>'Постоянные затраты'!A7</f>
        <v>Коммунальные услуги</v>
      </c>
      <c r="C29" s="180"/>
      <c r="D29" s="177">
        <f>'Постоянные затраты'!B7</f>
        <v>6500</v>
      </c>
      <c r="E29" s="177">
        <f>'Постоянные затраты'!C7</f>
        <v>6500</v>
      </c>
      <c r="F29" s="177">
        <f>'Постоянные затраты'!D7</f>
        <v>6500</v>
      </c>
      <c r="G29" s="177">
        <f>'Постоянные затраты'!E7</f>
        <v>6500</v>
      </c>
      <c r="H29" s="177">
        <f>'Постоянные затраты'!F7</f>
        <v>6500</v>
      </c>
      <c r="I29" s="177">
        <f>'Постоянные затраты'!G7</f>
        <v>6500</v>
      </c>
      <c r="J29" s="177">
        <f>'Постоянные затраты'!H7</f>
        <v>6500</v>
      </c>
      <c r="K29" s="177">
        <f>'Постоянные затраты'!I7</f>
        <v>6500</v>
      </c>
      <c r="L29" s="177">
        <f>'Постоянные затраты'!J7</f>
        <v>6500</v>
      </c>
      <c r="M29" s="177">
        <f>'Постоянные затраты'!K7</f>
        <v>6500</v>
      </c>
      <c r="N29" s="177">
        <f>'Постоянные затраты'!L7</f>
        <v>6500</v>
      </c>
      <c r="O29" s="177">
        <f>'Постоянные затраты'!M7</f>
        <v>6500</v>
      </c>
      <c r="P29" s="163">
        <f t="shared" si="0"/>
        <v>78000</v>
      </c>
      <c r="Q29" s="178">
        <f>'Постоянные затраты'!O7</f>
        <v>19500</v>
      </c>
      <c r="R29" s="178">
        <f>'Постоянные затраты'!P7</f>
        <v>19500</v>
      </c>
      <c r="S29" s="178">
        <f>'Постоянные затраты'!Q7</f>
        <v>19500</v>
      </c>
      <c r="T29" s="178">
        <f>'Постоянные затраты'!R7</f>
        <v>19500</v>
      </c>
      <c r="U29" s="171">
        <f t="shared" si="1"/>
        <v>78000</v>
      </c>
      <c r="V29" s="170">
        <f>'Постоянные затраты'!T7</f>
        <v>19500</v>
      </c>
      <c r="W29" s="170">
        <f>'Постоянные затраты'!U7</f>
        <v>19500</v>
      </c>
      <c r="X29" s="170">
        <f>'Постоянные затраты'!V7</f>
        <v>19500</v>
      </c>
      <c r="Y29" s="170">
        <f>'Постоянные затраты'!W7</f>
        <v>19500</v>
      </c>
      <c r="Z29" s="193">
        <f t="shared" si="2"/>
        <v>78000</v>
      </c>
      <c r="AA29" s="157">
        <f t="shared" si="3"/>
        <v>234000</v>
      </c>
    </row>
    <row r="30" spans="1:27" ht="11.25" customHeight="1" outlineLevel="1" x14ac:dyDescent="0.2">
      <c r="A30" s="51" t="s">
        <v>138</v>
      </c>
      <c r="B30" s="31" t="str">
        <f>'Постоянные затраты'!A8</f>
        <v xml:space="preserve">Электроэнергия </v>
      </c>
      <c r="C30" s="180"/>
      <c r="D30" s="177">
        <f>'Постоянные затраты'!B8</f>
        <v>2000</v>
      </c>
      <c r="E30" s="177">
        <f>'Постоянные затраты'!C8</f>
        <v>2000</v>
      </c>
      <c r="F30" s="177">
        <f>'Постоянные затраты'!D8</f>
        <v>2000</v>
      </c>
      <c r="G30" s="177">
        <f>'Постоянные затраты'!E8</f>
        <v>2000</v>
      </c>
      <c r="H30" s="177">
        <f>'Постоянные затраты'!F8</f>
        <v>2000</v>
      </c>
      <c r="I30" s="177">
        <f>'Постоянные затраты'!G8</f>
        <v>500</v>
      </c>
      <c r="J30" s="177">
        <f>'Постоянные затраты'!H8</f>
        <v>500</v>
      </c>
      <c r="K30" s="177">
        <f>'Постоянные затраты'!I8</f>
        <v>500</v>
      </c>
      <c r="L30" s="177">
        <f>'Постоянные затраты'!J8</f>
        <v>2000</v>
      </c>
      <c r="M30" s="177">
        <f>'Постоянные затраты'!K8</f>
        <v>2000</v>
      </c>
      <c r="N30" s="177">
        <f>'Постоянные затраты'!L8</f>
        <v>2000</v>
      </c>
      <c r="O30" s="177">
        <f>'Постоянные затраты'!M8</f>
        <v>2000</v>
      </c>
      <c r="P30" s="163">
        <f t="shared" si="0"/>
        <v>19500</v>
      </c>
      <c r="Q30" s="178">
        <f>'Постоянные затраты'!O8</f>
        <v>6000</v>
      </c>
      <c r="R30" s="178">
        <f>'Постоянные затраты'!P8</f>
        <v>4500</v>
      </c>
      <c r="S30" s="178">
        <f>'Постоянные затраты'!Q8</f>
        <v>3000</v>
      </c>
      <c r="T30" s="178">
        <f>'Постоянные затраты'!R8</f>
        <v>6000</v>
      </c>
      <c r="U30" s="171">
        <f t="shared" si="1"/>
        <v>19500</v>
      </c>
      <c r="V30" s="170">
        <f>'Постоянные затраты'!T8</f>
        <v>6000</v>
      </c>
      <c r="W30" s="170">
        <f>'Постоянные затраты'!U8</f>
        <v>4500</v>
      </c>
      <c r="X30" s="170">
        <f>'Постоянные затраты'!V8</f>
        <v>3000</v>
      </c>
      <c r="Y30" s="170">
        <f>'Постоянные затраты'!W8</f>
        <v>6000</v>
      </c>
      <c r="Z30" s="193">
        <f t="shared" si="2"/>
        <v>19500</v>
      </c>
      <c r="AA30" s="157">
        <f t="shared" si="3"/>
        <v>58500</v>
      </c>
    </row>
    <row r="31" spans="1:27" ht="11.25" customHeight="1" outlineLevel="1" x14ac:dyDescent="0.2">
      <c r="A31" s="51" t="s">
        <v>139</v>
      </c>
      <c r="B31" s="31" t="str">
        <f>'Постоянные затраты'!A9</f>
        <v>Услуги связи интернет</v>
      </c>
      <c r="C31" s="180"/>
      <c r="D31" s="177">
        <f>'Постоянные затраты'!B9</f>
        <v>1200</v>
      </c>
      <c r="E31" s="177">
        <f>'Постоянные затраты'!C9</f>
        <v>1200</v>
      </c>
      <c r="F31" s="177">
        <f>'Постоянные затраты'!D9</f>
        <v>1200</v>
      </c>
      <c r="G31" s="177">
        <f>'Постоянные затраты'!E9</f>
        <v>1200</v>
      </c>
      <c r="H31" s="177">
        <f>'Постоянные затраты'!F9</f>
        <v>1200</v>
      </c>
      <c r="I31" s="177">
        <f>'Постоянные затраты'!G9</f>
        <v>0</v>
      </c>
      <c r="J31" s="177">
        <f>'Постоянные затраты'!H9</f>
        <v>0</v>
      </c>
      <c r="K31" s="177">
        <f>'Постоянные затраты'!I9</f>
        <v>0</v>
      </c>
      <c r="L31" s="177">
        <f>'Постоянные затраты'!J9</f>
        <v>1200</v>
      </c>
      <c r="M31" s="177">
        <f>'Постоянные затраты'!K9</f>
        <v>1200</v>
      </c>
      <c r="N31" s="177">
        <f>'Постоянные затраты'!L9</f>
        <v>1200</v>
      </c>
      <c r="O31" s="177">
        <f>'Постоянные затраты'!M9</f>
        <v>1200</v>
      </c>
      <c r="P31" s="163">
        <f t="shared" si="0"/>
        <v>10800</v>
      </c>
      <c r="Q31" s="178">
        <f>'Постоянные затраты'!O9</f>
        <v>3600</v>
      </c>
      <c r="R31" s="178">
        <f>'Постоянные затраты'!P9</f>
        <v>2400</v>
      </c>
      <c r="S31" s="178">
        <f>'Постоянные затраты'!Q9</f>
        <v>1200</v>
      </c>
      <c r="T31" s="178">
        <f>'Постоянные затраты'!R9</f>
        <v>3600</v>
      </c>
      <c r="U31" s="171">
        <f t="shared" si="1"/>
        <v>10800</v>
      </c>
      <c r="V31" s="170">
        <f>'Постоянные затраты'!T9</f>
        <v>3600</v>
      </c>
      <c r="W31" s="170">
        <f>'Постоянные затраты'!U9</f>
        <v>2400</v>
      </c>
      <c r="X31" s="170">
        <f>'Постоянные затраты'!V9</f>
        <v>1200</v>
      </c>
      <c r="Y31" s="170">
        <f>'Постоянные затраты'!W9</f>
        <v>3600</v>
      </c>
      <c r="Z31" s="193">
        <f t="shared" si="2"/>
        <v>10800</v>
      </c>
      <c r="AA31" s="157">
        <f t="shared" si="3"/>
        <v>32400</v>
      </c>
    </row>
    <row r="32" spans="1:27" ht="11.25" customHeight="1" outlineLevel="1" x14ac:dyDescent="0.2">
      <c r="A32" s="51" t="s">
        <v>140</v>
      </c>
      <c r="B32" s="31" t="str">
        <f>'Постоянные затраты'!A10</f>
        <v>ТО оргтехники</v>
      </c>
      <c r="C32" s="180"/>
      <c r="D32" s="177">
        <f>'Постоянные затраты'!B10</f>
        <v>1500</v>
      </c>
      <c r="E32" s="177">
        <f>'Постоянные затраты'!C10</f>
        <v>1500</v>
      </c>
      <c r="F32" s="177">
        <f>'Постоянные затраты'!D10</f>
        <v>1500</v>
      </c>
      <c r="G32" s="177">
        <f>'Постоянные затраты'!E10</f>
        <v>1500</v>
      </c>
      <c r="H32" s="177">
        <f>'Постоянные затраты'!F10</f>
        <v>1500</v>
      </c>
      <c r="I32" s="177">
        <f>'Постоянные затраты'!G10</f>
        <v>0</v>
      </c>
      <c r="J32" s="177">
        <f>'Постоянные затраты'!H10</f>
        <v>0</v>
      </c>
      <c r="K32" s="177">
        <f>'Постоянные затраты'!I10</f>
        <v>0</v>
      </c>
      <c r="L32" s="177">
        <f>'Постоянные затраты'!J10</f>
        <v>1500</v>
      </c>
      <c r="M32" s="177">
        <f>'Постоянные затраты'!K10</f>
        <v>1500</v>
      </c>
      <c r="N32" s="177">
        <f>'Постоянные затраты'!L10</f>
        <v>1500</v>
      </c>
      <c r="O32" s="177">
        <f>'Постоянные затраты'!M10</f>
        <v>1500</v>
      </c>
      <c r="P32" s="163">
        <f t="shared" si="0"/>
        <v>13500</v>
      </c>
      <c r="Q32" s="178">
        <f>'Постоянные затраты'!O10</f>
        <v>4500</v>
      </c>
      <c r="R32" s="178">
        <f>'Постоянные затраты'!P10</f>
        <v>3000</v>
      </c>
      <c r="S32" s="178">
        <f>'Постоянные затраты'!Q10</f>
        <v>1500</v>
      </c>
      <c r="T32" s="178">
        <f>'Постоянные затраты'!R10</f>
        <v>4500</v>
      </c>
      <c r="U32" s="171">
        <f t="shared" si="1"/>
        <v>13500</v>
      </c>
      <c r="V32" s="170">
        <f>'Постоянные затраты'!T10</f>
        <v>4500</v>
      </c>
      <c r="W32" s="170">
        <f>'Постоянные затраты'!U10</f>
        <v>3000</v>
      </c>
      <c r="X32" s="170">
        <f>'Постоянные затраты'!V10</f>
        <v>1500</v>
      </c>
      <c r="Y32" s="170">
        <f>'Постоянные затраты'!W10</f>
        <v>4500</v>
      </c>
      <c r="Z32" s="193">
        <f t="shared" si="2"/>
        <v>13500</v>
      </c>
      <c r="AA32" s="157">
        <f t="shared" si="3"/>
        <v>40500</v>
      </c>
    </row>
    <row r="33" spans="1:27" ht="11.25" customHeight="1" outlineLevel="1" x14ac:dyDescent="0.2">
      <c r="A33" s="51" t="s">
        <v>141</v>
      </c>
      <c r="B33" s="31" t="str">
        <f>'Постоянные затраты'!A11</f>
        <v>Канцелярия</v>
      </c>
      <c r="C33" s="180"/>
      <c r="D33" s="177">
        <f>'Постоянные затраты'!B11</f>
        <v>1000</v>
      </c>
      <c r="E33" s="177">
        <f>'Постоянные затраты'!C11</f>
        <v>1000</v>
      </c>
      <c r="F33" s="177">
        <f>'Постоянные затраты'!D11</f>
        <v>1000</v>
      </c>
      <c r="G33" s="177">
        <f>'Постоянные затраты'!E11</f>
        <v>1000</v>
      </c>
      <c r="H33" s="177">
        <f>'Постоянные затраты'!F11</f>
        <v>1000</v>
      </c>
      <c r="I33" s="177">
        <f>'Постоянные затраты'!G11</f>
        <v>0</v>
      </c>
      <c r="J33" s="177">
        <f>'Постоянные затраты'!H11</f>
        <v>0</v>
      </c>
      <c r="K33" s="177">
        <f>'Постоянные затраты'!I11</f>
        <v>0</v>
      </c>
      <c r="L33" s="177">
        <f>'Постоянные затраты'!J11</f>
        <v>1000</v>
      </c>
      <c r="M33" s="177">
        <f>'Постоянные затраты'!K11</f>
        <v>1000</v>
      </c>
      <c r="N33" s="177">
        <f>'Постоянные затраты'!L11</f>
        <v>1000</v>
      </c>
      <c r="O33" s="177">
        <f>'Постоянные затраты'!M11</f>
        <v>1000</v>
      </c>
      <c r="P33" s="163">
        <f t="shared" si="0"/>
        <v>9000</v>
      </c>
      <c r="Q33" s="178">
        <f>'Постоянные затраты'!O11</f>
        <v>3000</v>
      </c>
      <c r="R33" s="178">
        <f>'Постоянные затраты'!P11</f>
        <v>2000</v>
      </c>
      <c r="S33" s="178">
        <f>'Постоянные затраты'!Q11</f>
        <v>1000</v>
      </c>
      <c r="T33" s="178">
        <f>'Постоянные затраты'!R11</f>
        <v>3000</v>
      </c>
      <c r="U33" s="171">
        <f t="shared" si="1"/>
        <v>9000</v>
      </c>
      <c r="V33" s="170">
        <f>'Постоянные затраты'!T11</f>
        <v>3000</v>
      </c>
      <c r="W33" s="170">
        <f>'Постоянные затраты'!U11</f>
        <v>2000</v>
      </c>
      <c r="X33" s="170">
        <f>'Постоянные затраты'!V11</f>
        <v>1000</v>
      </c>
      <c r="Y33" s="170">
        <f>'Постоянные затраты'!W11</f>
        <v>3000</v>
      </c>
      <c r="Z33" s="193">
        <f t="shared" si="2"/>
        <v>9000</v>
      </c>
      <c r="AA33" s="157">
        <f t="shared" si="3"/>
        <v>27000</v>
      </c>
    </row>
    <row r="34" spans="1:27" ht="11.25" customHeight="1" outlineLevel="1" x14ac:dyDescent="0.2">
      <c r="A34" s="51" t="s">
        <v>142</v>
      </c>
      <c r="B34" s="31" t="str">
        <f>'Постоянные затраты'!A12</f>
        <v>Хозяйственные расходы</v>
      </c>
      <c r="C34" s="180"/>
      <c r="D34" s="177">
        <f>'Постоянные затраты'!B12</f>
        <v>1000</v>
      </c>
      <c r="E34" s="177">
        <f>'Постоянные затраты'!C12</f>
        <v>1000</v>
      </c>
      <c r="F34" s="177">
        <f>'Постоянные затраты'!D12</f>
        <v>1000</v>
      </c>
      <c r="G34" s="177">
        <f>'Постоянные затраты'!E12</f>
        <v>1000</v>
      </c>
      <c r="H34" s="177">
        <f>'Постоянные затраты'!F12</f>
        <v>1000</v>
      </c>
      <c r="I34" s="177">
        <f>'Постоянные затраты'!G12</f>
        <v>0</v>
      </c>
      <c r="J34" s="177">
        <f>'Постоянные затраты'!H12</f>
        <v>0</v>
      </c>
      <c r="K34" s="177">
        <f>'Постоянные затраты'!I12</f>
        <v>0</v>
      </c>
      <c r="L34" s="177">
        <f>'Постоянные затраты'!J12</f>
        <v>1000</v>
      </c>
      <c r="M34" s="177">
        <f>'Постоянные затраты'!K12</f>
        <v>1000</v>
      </c>
      <c r="N34" s="177">
        <f>'Постоянные затраты'!L12</f>
        <v>1000</v>
      </c>
      <c r="O34" s="177">
        <f>'Постоянные затраты'!M12</f>
        <v>1000</v>
      </c>
      <c r="P34" s="163">
        <f t="shared" si="0"/>
        <v>9000</v>
      </c>
      <c r="Q34" s="178">
        <f>'Постоянные затраты'!O12</f>
        <v>3000</v>
      </c>
      <c r="R34" s="178">
        <f>'Постоянные затраты'!P12</f>
        <v>2000</v>
      </c>
      <c r="S34" s="178">
        <f>'Постоянные затраты'!Q12</f>
        <v>1000</v>
      </c>
      <c r="T34" s="178">
        <f>'Постоянные затраты'!R12</f>
        <v>3000</v>
      </c>
      <c r="U34" s="171">
        <f t="shared" si="1"/>
        <v>9000</v>
      </c>
      <c r="V34" s="170">
        <f>'Постоянные затраты'!T12</f>
        <v>3000</v>
      </c>
      <c r="W34" s="170">
        <f>'Постоянные затраты'!U12</f>
        <v>2000</v>
      </c>
      <c r="X34" s="170">
        <f>'Постоянные затраты'!V12</f>
        <v>1000</v>
      </c>
      <c r="Y34" s="170">
        <f>'Постоянные затраты'!W12</f>
        <v>3000</v>
      </c>
      <c r="Z34" s="193">
        <f t="shared" si="2"/>
        <v>9000</v>
      </c>
      <c r="AA34" s="157">
        <f t="shared" si="3"/>
        <v>27000</v>
      </c>
    </row>
    <row r="35" spans="1:27" ht="11.25" customHeight="1" outlineLevel="1" x14ac:dyDescent="0.2">
      <c r="A35" s="51" t="s">
        <v>143</v>
      </c>
      <c r="B35" s="31" t="str">
        <f>'Постоянные затраты'!A13</f>
        <v xml:space="preserve">Питевой режим </v>
      </c>
      <c r="C35" s="180"/>
      <c r="D35" s="177">
        <f>'Постоянные затраты'!B13</f>
        <v>3000</v>
      </c>
      <c r="E35" s="177">
        <f>'Постоянные затраты'!C13</f>
        <v>3000</v>
      </c>
      <c r="F35" s="177">
        <f>'Постоянные затраты'!D13</f>
        <v>3000</v>
      </c>
      <c r="G35" s="177">
        <f>'Постоянные затраты'!E13</f>
        <v>3000</v>
      </c>
      <c r="H35" s="177">
        <f>'Постоянные затраты'!F13</f>
        <v>3000</v>
      </c>
      <c r="I35" s="177">
        <f>'Постоянные затраты'!G13</f>
        <v>0</v>
      </c>
      <c r="J35" s="177">
        <f>'Постоянные затраты'!H13</f>
        <v>0</v>
      </c>
      <c r="K35" s="177">
        <f>'Постоянные затраты'!I13</f>
        <v>0</v>
      </c>
      <c r="L35" s="177">
        <f>'Постоянные затраты'!J13</f>
        <v>3000</v>
      </c>
      <c r="M35" s="177">
        <f>'Постоянные затраты'!K13</f>
        <v>3000</v>
      </c>
      <c r="N35" s="177">
        <f>'Постоянные затраты'!L13</f>
        <v>3000</v>
      </c>
      <c r="O35" s="177">
        <f>'Постоянные затраты'!M13</f>
        <v>3000</v>
      </c>
      <c r="P35" s="163">
        <f t="shared" si="0"/>
        <v>27000</v>
      </c>
      <c r="Q35" s="178">
        <f>'Постоянные затраты'!O13</f>
        <v>9000</v>
      </c>
      <c r="R35" s="178">
        <f>'Постоянные затраты'!P13</f>
        <v>6000</v>
      </c>
      <c r="S35" s="178">
        <f>'Постоянные затраты'!Q13</f>
        <v>3000</v>
      </c>
      <c r="T35" s="178">
        <f>'Постоянные затраты'!R13</f>
        <v>9000</v>
      </c>
      <c r="U35" s="171">
        <f t="shared" si="1"/>
        <v>27000</v>
      </c>
      <c r="V35" s="170">
        <f>'Постоянные затраты'!T13</f>
        <v>9000</v>
      </c>
      <c r="W35" s="170">
        <f>'Постоянные затраты'!U13</f>
        <v>6000</v>
      </c>
      <c r="X35" s="170">
        <f>'Постоянные затраты'!V13</f>
        <v>3000</v>
      </c>
      <c r="Y35" s="170">
        <f>'Постоянные затраты'!W13</f>
        <v>9000</v>
      </c>
      <c r="Z35" s="193">
        <f t="shared" si="2"/>
        <v>27000</v>
      </c>
      <c r="AA35" s="157">
        <f t="shared" si="3"/>
        <v>81000</v>
      </c>
    </row>
    <row r="36" spans="1:27" ht="11.25" customHeight="1" outlineLevel="1" x14ac:dyDescent="0.2">
      <c r="A36" s="51" t="s">
        <v>144</v>
      </c>
      <c r="B36" s="31" t="str">
        <f>'Постоянные затраты'!A14</f>
        <v xml:space="preserve">СРМ </v>
      </c>
      <c r="C36" s="180"/>
      <c r="D36" s="177">
        <f>'Постоянные затраты'!B14</f>
        <v>1800</v>
      </c>
      <c r="E36" s="177">
        <f>'Постоянные затраты'!C14</f>
        <v>1800</v>
      </c>
      <c r="F36" s="177">
        <f>'Постоянные затраты'!D14</f>
        <v>1800</v>
      </c>
      <c r="G36" s="177">
        <f>'Постоянные затраты'!E14</f>
        <v>1800</v>
      </c>
      <c r="H36" s="177">
        <f>'Постоянные затраты'!F14</f>
        <v>1800</v>
      </c>
      <c r="I36" s="177">
        <f>'Постоянные затраты'!G14</f>
        <v>1800</v>
      </c>
      <c r="J36" s="177">
        <f>'Постоянные затраты'!H14</f>
        <v>1800</v>
      </c>
      <c r="K36" s="177">
        <f>'Постоянные затраты'!I14</f>
        <v>1800</v>
      </c>
      <c r="L36" s="177">
        <f>'Постоянные затраты'!J14</f>
        <v>1800</v>
      </c>
      <c r="M36" s="177">
        <f>'Постоянные затраты'!K14</f>
        <v>1800</v>
      </c>
      <c r="N36" s="177">
        <f>'Постоянные затраты'!L14</f>
        <v>1800</v>
      </c>
      <c r="O36" s="177">
        <f>'Постоянные затраты'!M14</f>
        <v>1800</v>
      </c>
      <c r="P36" s="163">
        <f t="shared" si="0"/>
        <v>21600</v>
      </c>
      <c r="Q36" s="178">
        <f>'Постоянные затраты'!O14</f>
        <v>5400</v>
      </c>
      <c r="R36" s="178">
        <f>'Постоянные затраты'!P14</f>
        <v>5400</v>
      </c>
      <c r="S36" s="178">
        <f>'Постоянные затраты'!Q14</f>
        <v>5400</v>
      </c>
      <c r="T36" s="178">
        <f>'Постоянные затраты'!R14</f>
        <v>5400</v>
      </c>
      <c r="U36" s="171">
        <f t="shared" si="1"/>
        <v>21600</v>
      </c>
      <c r="V36" s="170">
        <f>'Постоянные затраты'!T14</f>
        <v>5400</v>
      </c>
      <c r="W36" s="170">
        <f>'Постоянные затраты'!U14</f>
        <v>5400</v>
      </c>
      <c r="X36" s="170">
        <f>'Постоянные затраты'!V14</f>
        <v>5400</v>
      </c>
      <c r="Y36" s="170">
        <f>'Постоянные затраты'!W14</f>
        <v>5400</v>
      </c>
      <c r="Z36" s="193">
        <f t="shared" si="2"/>
        <v>21600</v>
      </c>
      <c r="AA36" s="157">
        <f t="shared" si="3"/>
        <v>64800</v>
      </c>
    </row>
    <row r="37" spans="1:27" ht="11.25" customHeight="1" outlineLevel="1" x14ac:dyDescent="0.2">
      <c r="A37" s="51" t="s">
        <v>178</v>
      </c>
      <c r="B37" s="31" t="s">
        <v>239</v>
      </c>
      <c r="C37" s="180"/>
      <c r="D37" s="177">
        <v>960</v>
      </c>
      <c r="E37" s="177">
        <f>'Постоянные затраты'!C15</f>
        <v>0</v>
      </c>
      <c r="F37" s="177">
        <f>'Постоянные затраты'!D15</f>
        <v>0</v>
      </c>
      <c r="G37" s="177">
        <f>'Постоянные затраты'!E15</f>
        <v>0</v>
      </c>
      <c r="H37" s="177">
        <f>'Постоянные затраты'!F15</f>
        <v>0</v>
      </c>
      <c r="I37" s="177">
        <f>'Постоянные затраты'!G15</f>
        <v>0</v>
      </c>
      <c r="J37" s="177">
        <f>'Постоянные затраты'!H15</f>
        <v>0</v>
      </c>
      <c r="K37" s="177">
        <f>'Постоянные затраты'!I15</f>
        <v>0</v>
      </c>
      <c r="L37" s="177">
        <f>'Постоянные затраты'!J15</f>
        <v>0</v>
      </c>
      <c r="M37" s="177">
        <f>'Постоянные затраты'!K15</f>
        <v>0</v>
      </c>
      <c r="N37" s="177">
        <f>'Постоянные затраты'!L15</f>
        <v>0</v>
      </c>
      <c r="O37" s="177">
        <f>'Постоянные затраты'!M15</f>
        <v>0</v>
      </c>
      <c r="P37" s="163">
        <f t="shared" si="0"/>
        <v>960</v>
      </c>
      <c r="Q37" s="178">
        <f>'Постоянные затраты'!O15</f>
        <v>0</v>
      </c>
      <c r="R37" s="178">
        <f>'Постоянные затраты'!P15</f>
        <v>0</v>
      </c>
      <c r="S37" s="178">
        <f>'Постоянные затраты'!Q15</f>
        <v>0</v>
      </c>
      <c r="T37" s="178">
        <f>'Постоянные затраты'!R15</f>
        <v>0</v>
      </c>
      <c r="U37" s="171">
        <f t="shared" si="1"/>
        <v>0</v>
      </c>
      <c r="V37" s="170">
        <f>'Постоянные затраты'!T15</f>
        <v>0</v>
      </c>
      <c r="W37" s="170">
        <f>'Постоянные затраты'!U15</f>
        <v>0</v>
      </c>
      <c r="X37" s="170">
        <f>'Постоянные затраты'!V15</f>
        <v>0</v>
      </c>
      <c r="Y37" s="170">
        <f>'Постоянные затраты'!W15</f>
        <v>0</v>
      </c>
      <c r="Z37" s="193">
        <f t="shared" si="2"/>
        <v>0</v>
      </c>
      <c r="AA37" s="157">
        <f t="shared" si="3"/>
        <v>960</v>
      </c>
    </row>
    <row r="38" spans="1:27" ht="11.25" customHeight="1" outlineLevel="1" x14ac:dyDescent="0.2">
      <c r="A38" s="51" t="s">
        <v>179</v>
      </c>
      <c r="B38" s="31" t="s">
        <v>240</v>
      </c>
      <c r="C38" s="180"/>
      <c r="D38" s="177">
        <v>650</v>
      </c>
      <c r="E38" s="177">
        <f>'Постоянные затраты'!C16</f>
        <v>0</v>
      </c>
      <c r="F38" s="177">
        <f>'Постоянные затраты'!D16</f>
        <v>0</v>
      </c>
      <c r="G38" s="177">
        <f>'Постоянные затраты'!E16</f>
        <v>0</v>
      </c>
      <c r="H38" s="177">
        <f>'Постоянные затраты'!F16</f>
        <v>0</v>
      </c>
      <c r="I38" s="177">
        <f>'Постоянные затраты'!G16</f>
        <v>0</v>
      </c>
      <c r="J38" s="177">
        <f>'Постоянные затраты'!H16</f>
        <v>0</v>
      </c>
      <c r="K38" s="177">
        <f>'Постоянные затраты'!I16</f>
        <v>0</v>
      </c>
      <c r="L38" s="177">
        <f>'Постоянные затраты'!J16</f>
        <v>0</v>
      </c>
      <c r="M38" s="177">
        <f>'Постоянные затраты'!K16</f>
        <v>0</v>
      </c>
      <c r="N38" s="177">
        <f>'Постоянные затраты'!L16</f>
        <v>0</v>
      </c>
      <c r="O38" s="177">
        <f>'Постоянные затраты'!M16</f>
        <v>0</v>
      </c>
      <c r="P38" s="163">
        <f t="shared" si="0"/>
        <v>650</v>
      </c>
      <c r="Q38" s="178">
        <f>'Постоянные затраты'!O16</f>
        <v>0</v>
      </c>
      <c r="R38" s="178">
        <f>'Постоянные затраты'!P16</f>
        <v>0</v>
      </c>
      <c r="S38" s="178">
        <f>'Постоянные затраты'!Q16</f>
        <v>0</v>
      </c>
      <c r="T38" s="178">
        <f>'Постоянные затраты'!R16</f>
        <v>0</v>
      </c>
      <c r="U38" s="171">
        <f t="shared" si="1"/>
        <v>0</v>
      </c>
      <c r="V38" s="170">
        <f>'Постоянные затраты'!T16</f>
        <v>0</v>
      </c>
      <c r="W38" s="170">
        <f>'Постоянные затраты'!U16</f>
        <v>0</v>
      </c>
      <c r="X38" s="170">
        <f>'Постоянные затраты'!V16</f>
        <v>0</v>
      </c>
      <c r="Y38" s="170">
        <f>'Постоянные затраты'!W16</f>
        <v>0</v>
      </c>
      <c r="Z38" s="193">
        <f t="shared" si="2"/>
        <v>0</v>
      </c>
      <c r="AA38" s="157">
        <f t="shared" si="3"/>
        <v>650</v>
      </c>
    </row>
    <row r="39" spans="1:27" ht="11.25" customHeight="1" outlineLevel="1" x14ac:dyDescent="0.2">
      <c r="A39" s="51" t="s">
        <v>180</v>
      </c>
      <c r="B39" s="31" t="str">
        <f>'Постоянные затраты'!A17</f>
        <v>Расходы 13</v>
      </c>
      <c r="C39" s="180"/>
      <c r="D39" s="177">
        <f>'Постоянные затраты'!B17</f>
        <v>0</v>
      </c>
      <c r="E39" s="177">
        <f>'Постоянные затраты'!C17</f>
        <v>0</v>
      </c>
      <c r="F39" s="177">
        <f>'Постоянные затраты'!D17</f>
        <v>0</v>
      </c>
      <c r="G39" s="177">
        <f>'Постоянные затраты'!E17</f>
        <v>0</v>
      </c>
      <c r="H39" s="177">
        <f>'Постоянные затраты'!F17</f>
        <v>0</v>
      </c>
      <c r="I39" s="177">
        <f>'Постоянные затраты'!G17</f>
        <v>0</v>
      </c>
      <c r="J39" s="177">
        <f>'Постоянные затраты'!H17</f>
        <v>0</v>
      </c>
      <c r="K39" s="177">
        <f>'Постоянные затраты'!I17</f>
        <v>0</v>
      </c>
      <c r="L39" s="177">
        <f>'Постоянные затраты'!J17</f>
        <v>0</v>
      </c>
      <c r="M39" s="177">
        <f>'Постоянные затраты'!K17</f>
        <v>0</v>
      </c>
      <c r="N39" s="177">
        <f>'Постоянные затраты'!L17</f>
        <v>0</v>
      </c>
      <c r="O39" s="177">
        <f>'Постоянные затраты'!M17</f>
        <v>0</v>
      </c>
      <c r="P39" s="163">
        <f t="shared" si="0"/>
        <v>0</v>
      </c>
      <c r="Q39" s="178">
        <f>'Постоянные затраты'!O17</f>
        <v>0</v>
      </c>
      <c r="R39" s="178">
        <f>'Постоянные затраты'!P17</f>
        <v>0</v>
      </c>
      <c r="S39" s="178">
        <f>'Постоянные затраты'!Q17</f>
        <v>0</v>
      </c>
      <c r="T39" s="178">
        <f>'Постоянные затраты'!R17</f>
        <v>0</v>
      </c>
      <c r="U39" s="171">
        <f t="shared" si="1"/>
        <v>0</v>
      </c>
      <c r="V39" s="170">
        <f>'Постоянные затраты'!T17</f>
        <v>0</v>
      </c>
      <c r="W39" s="170">
        <f>'Постоянные затраты'!U17</f>
        <v>0</v>
      </c>
      <c r="X39" s="170">
        <f>'Постоянные затраты'!V17</f>
        <v>0</v>
      </c>
      <c r="Y39" s="170">
        <f>'Постоянные затраты'!W17</f>
        <v>0</v>
      </c>
      <c r="Z39" s="193">
        <f t="shared" si="2"/>
        <v>0</v>
      </c>
      <c r="AA39" s="157">
        <f t="shared" si="3"/>
        <v>0</v>
      </c>
    </row>
    <row r="40" spans="1:27" ht="11.25" customHeight="1" outlineLevel="1" x14ac:dyDescent="0.2">
      <c r="A40" s="51" t="s">
        <v>181</v>
      </c>
      <c r="B40" s="31" t="str">
        <f>'Постоянные затраты'!A18</f>
        <v>Расходы 14</v>
      </c>
      <c r="C40" s="180"/>
      <c r="D40" s="177">
        <f>'Постоянные затраты'!B18</f>
        <v>0</v>
      </c>
      <c r="E40" s="177">
        <f>'Постоянные затраты'!C18</f>
        <v>0</v>
      </c>
      <c r="F40" s="177">
        <f>'Постоянные затраты'!D18</f>
        <v>0</v>
      </c>
      <c r="G40" s="177">
        <f>'Постоянные затраты'!E18</f>
        <v>0</v>
      </c>
      <c r="H40" s="177">
        <f>'Постоянные затраты'!F18</f>
        <v>0</v>
      </c>
      <c r="I40" s="177">
        <f>'Постоянные затраты'!G18</f>
        <v>0</v>
      </c>
      <c r="J40" s="177">
        <f>'Постоянные затраты'!H18</f>
        <v>0</v>
      </c>
      <c r="K40" s="177">
        <f>'Постоянные затраты'!I18</f>
        <v>0</v>
      </c>
      <c r="L40" s="177">
        <f>'Постоянные затраты'!J18</f>
        <v>0</v>
      </c>
      <c r="M40" s="177">
        <f>'Постоянные затраты'!K18</f>
        <v>0</v>
      </c>
      <c r="N40" s="177">
        <f>'Постоянные затраты'!L18</f>
        <v>0</v>
      </c>
      <c r="O40" s="177">
        <f>'Постоянные затраты'!M18</f>
        <v>0</v>
      </c>
      <c r="P40" s="163">
        <f t="shared" si="0"/>
        <v>0</v>
      </c>
      <c r="Q40" s="178">
        <f>'Постоянные затраты'!O18</f>
        <v>0</v>
      </c>
      <c r="R40" s="178">
        <f>'Постоянные затраты'!P18</f>
        <v>0</v>
      </c>
      <c r="S40" s="178">
        <f>'Постоянные затраты'!Q18</f>
        <v>0</v>
      </c>
      <c r="T40" s="178">
        <f>'Постоянные затраты'!R18</f>
        <v>0</v>
      </c>
      <c r="U40" s="171">
        <f t="shared" si="1"/>
        <v>0</v>
      </c>
      <c r="V40" s="170">
        <f>'Постоянные затраты'!T18</f>
        <v>0</v>
      </c>
      <c r="W40" s="170">
        <f>'Постоянные затраты'!U18</f>
        <v>0</v>
      </c>
      <c r="X40" s="170">
        <f>'Постоянные затраты'!V18</f>
        <v>0</v>
      </c>
      <c r="Y40" s="170">
        <f>'Постоянные затраты'!W18</f>
        <v>0</v>
      </c>
      <c r="Z40" s="193">
        <f t="shared" si="2"/>
        <v>0</v>
      </c>
      <c r="AA40" s="157">
        <f t="shared" si="3"/>
        <v>0</v>
      </c>
    </row>
    <row r="41" spans="1:27" ht="11.25" customHeight="1" outlineLevel="1" x14ac:dyDescent="0.2">
      <c r="A41" s="51" t="s">
        <v>189</v>
      </c>
      <c r="B41" s="31" t="str">
        <f>'Постоянные затраты'!A19</f>
        <v>Расходы 15</v>
      </c>
      <c r="C41" s="180"/>
      <c r="D41" s="177">
        <f>'Постоянные затраты'!B19</f>
        <v>0</v>
      </c>
      <c r="E41" s="177">
        <f>'Постоянные затраты'!C19</f>
        <v>0</v>
      </c>
      <c r="F41" s="177">
        <f>'Постоянные затраты'!D19</f>
        <v>0</v>
      </c>
      <c r="G41" s="177">
        <f>'Постоянные затраты'!E19</f>
        <v>0</v>
      </c>
      <c r="H41" s="177">
        <f>'Постоянные затраты'!F19</f>
        <v>0</v>
      </c>
      <c r="I41" s="177">
        <f>'Постоянные затраты'!G19</f>
        <v>0</v>
      </c>
      <c r="J41" s="177">
        <f>'Постоянные затраты'!H19</f>
        <v>0</v>
      </c>
      <c r="K41" s="177">
        <f>'Постоянные затраты'!I19</f>
        <v>0</v>
      </c>
      <c r="L41" s="177">
        <f>'Постоянные затраты'!J19</f>
        <v>0</v>
      </c>
      <c r="M41" s="177">
        <f>'Постоянные затраты'!K19</f>
        <v>0</v>
      </c>
      <c r="N41" s="177">
        <f>'Постоянные затраты'!L19</f>
        <v>0</v>
      </c>
      <c r="O41" s="177">
        <f>'Постоянные затраты'!M19</f>
        <v>0</v>
      </c>
      <c r="P41" s="163">
        <f t="shared" si="0"/>
        <v>0</v>
      </c>
      <c r="Q41" s="178">
        <f>'Постоянные затраты'!O19</f>
        <v>0</v>
      </c>
      <c r="R41" s="178">
        <f>'Постоянные затраты'!P19</f>
        <v>0</v>
      </c>
      <c r="S41" s="178">
        <f>'Постоянные затраты'!Q19</f>
        <v>0</v>
      </c>
      <c r="T41" s="178">
        <f>'Постоянные затраты'!R19</f>
        <v>0</v>
      </c>
      <c r="U41" s="171">
        <f t="shared" si="1"/>
        <v>0</v>
      </c>
      <c r="V41" s="170">
        <f>'Постоянные затраты'!T19</f>
        <v>0</v>
      </c>
      <c r="W41" s="170">
        <f>'Постоянные затраты'!U19</f>
        <v>0</v>
      </c>
      <c r="X41" s="170">
        <f>'Постоянные затраты'!V19</f>
        <v>0</v>
      </c>
      <c r="Y41" s="170">
        <f>'Постоянные затраты'!W19</f>
        <v>0</v>
      </c>
      <c r="Z41" s="193">
        <f t="shared" si="2"/>
        <v>0</v>
      </c>
      <c r="AA41" s="157">
        <f t="shared" si="3"/>
        <v>0</v>
      </c>
    </row>
    <row r="42" spans="1:27" x14ac:dyDescent="0.2">
      <c r="A42" s="151" t="s">
        <v>190</v>
      </c>
      <c r="B42" s="37" t="s">
        <v>7</v>
      </c>
      <c r="C42" s="160"/>
      <c r="D42" s="161">
        <f>D8*5%</f>
        <v>18849.350000000002</v>
      </c>
      <c r="E42" s="161">
        <f t="shared" ref="E42:O42" si="40">E8*5%</f>
        <v>18294.5</v>
      </c>
      <c r="F42" s="161">
        <f t="shared" si="40"/>
        <v>21461.7</v>
      </c>
      <c r="G42" s="161">
        <f t="shared" si="40"/>
        <v>17744.5</v>
      </c>
      <c r="H42" s="161">
        <f t="shared" si="40"/>
        <v>16490</v>
      </c>
      <c r="I42" s="161">
        <f t="shared" si="40"/>
        <v>2315.85</v>
      </c>
      <c r="J42" s="161">
        <f t="shared" si="40"/>
        <v>0</v>
      </c>
      <c r="K42" s="161">
        <f t="shared" si="40"/>
        <v>2486.4</v>
      </c>
      <c r="L42" s="161">
        <f t="shared" si="40"/>
        <v>17254.900000000001</v>
      </c>
      <c r="M42" s="161">
        <f t="shared" si="40"/>
        <v>26150</v>
      </c>
      <c r="N42" s="161">
        <f t="shared" si="40"/>
        <v>23250</v>
      </c>
      <c r="O42" s="161">
        <f t="shared" si="40"/>
        <v>33550</v>
      </c>
      <c r="P42" s="165">
        <f t="shared" si="0"/>
        <v>197847.2</v>
      </c>
      <c r="Q42" s="148">
        <f>Q8*5%</f>
        <v>75900</v>
      </c>
      <c r="R42" s="148">
        <f t="shared" ref="R42:T42" si="41">R8*5%</f>
        <v>64125</v>
      </c>
      <c r="S42" s="148">
        <f t="shared" si="41"/>
        <v>28000</v>
      </c>
      <c r="T42" s="148">
        <f t="shared" si="41"/>
        <v>75900</v>
      </c>
      <c r="U42" s="148">
        <f t="shared" si="1"/>
        <v>243925</v>
      </c>
      <c r="V42" s="148">
        <f>V8*5%</f>
        <v>90030</v>
      </c>
      <c r="W42" s="148">
        <f t="shared" ref="W42:Y42" si="42">W8*5%</f>
        <v>90030</v>
      </c>
      <c r="X42" s="148">
        <f t="shared" si="42"/>
        <v>30010</v>
      </c>
      <c r="Y42" s="148">
        <f t="shared" si="42"/>
        <v>90030</v>
      </c>
      <c r="Z42" s="191">
        <f t="shared" si="2"/>
        <v>300100</v>
      </c>
      <c r="AA42" s="157">
        <f t="shared" si="3"/>
        <v>741872.2</v>
      </c>
    </row>
    <row r="43" spans="1:27" s="41" customFormat="1" ht="22.5" x14ac:dyDescent="0.2">
      <c r="A43" s="36">
        <v>9</v>
      </c>
      <c r="B43" s="37" t="s">
        <v>90</v>
      </c>
      <c r="C43" s="160"/>
      <c r="D43" s="161">
        <f>D9+D11+D15+D17+D24+D25+D42</f>
        <v>43587.350000000006</v>
      </c>
      <c r="E43" s="161">
        <f t="shared" ref="E43:O43" si="43">E9+E11+E15+E17+E24+E25+E42</f>
        <v>43032.5</v>
      </c>
      <c r="F43" s="161">
        <f t="shared" si="43"/>
        <v>46199.7</v>
      </c>
      <c r="G43" s="161">
        <f t="shared" si="43"/>
        <v>42482.5</v>
      </c>
      <c r="H43" s="161">
        <f t="shared" si="43"/>
        <v>41228</v>
      </c>
      <c r="I43" s="161">
        <f t="shared" si="43"/>
        <v>27053.85</v>
      </c>
      <c r="J43" s="161">
        <f t="shared" si="43"/>
        <v>24738</v>
      </c>
      <c r="K43" s="161">
        <f t="shared" si="43"/>
        <v>27224.400000000001</v>
      </c>
      <c r="L43" s="161">
        <f t="shared" si="43"/>
        <v>41992.9</v>
      </c>
      <c r="M43" s="161">
        <f t="shared" si="43"/>
        <v>50888</v>
      </c>
      <c r="N43" s="161">
        <f t="shared" si="43"/>
        <v>88632</v>
      </c>
      <c r="O43" s="161">
        <f t="shared" si="43"/>
        <v>126932</v>
      </c>
      <c r="P43" s="165">
        <f t="shared" si="0"/>
        <v>603991.20000000007</v>
      </c>
      <c r="Q43" s="148">
        <f>Q9+Q11+Q15+Q17+Q24+Q25+Q42</f>
        <v>777724</v>
      </c>
      <c r="R43" s="148">
        <f>R9+R11+R15+R17+R24+R25+R42</f>
        <v>756749</v>
      </c>
      <c r="S43" s="148">
        <f t="shared" ref="S43:T43" si="44">S9+S11+S15+S17+S24+S25+S42</f>
        <v>396672</v>
      </c>
      <c r="T43" s="148">
        <f t="shared" si="44"/>
        <v>777724</v>
      </c>
      <c r="U43" s="148">
        <f t="shared" si="1"/>
        <v>2708869</v>
      </c>
      <c r="V43" s="148">
        <f>V9+V11+V15+V17+V24+V25+V42</f>
        <v>727348</v>
      </c>
      <c r="W43" s="148">
        <f t="shared" ref="W43:Y43" si="45">W9+W11+W15+W17+W24+W25+W42</f>
        <v>718148</v>
      </c>
      <c r="X43" s="148">
        <f t="shared" si="45"/>
        <v>270416</v>
      </c>
      <c r="Y43" s="148">
        <f t="shared" si="45"/>
        <v>727348</v>
      </c>
      <c r="Z43" s="191">
        <f t="shared" si="2"/>
        <v>2443260</v>
      </c>
      <c r="AA43" s="157">
        <f t="shared" si="3"/>
        <v>5756120.2000000002</v>
      </c>
    </row>
    <row r="44" spans="1:27" x14ac:dyDescent="0.2">
      <c r="A44" s="9">
        <v>10</v>
      </c>
      <c r="B44" s="39" t="s">
        <v>4</v>
      </c>
      <c r="C44" s="162"/>
      <c r="D44" s="181">
        <f>D43+D21</f>
        <v>48148.350000000006</v>
      </c>
      <c r="E44" s="181">
        <f t="shared" ref="E44:O44" si="46">E43+E21</f>
        <v>47593.5</v>
      </c>
      <c r="F44" s="181">
        <f t="shared" si="46"/>
        <v>50760.7</v>
      </c>
      <c r="G44" s="181">
        <f t="shared" si="46"/>
        <v>47043.5</v>
      </c>
      <c r="H44" s="181">
        <f t="shared" si="46"/>
        <v>45789</v>
      </c>
      <c r="I44" s="181">
        <f t="shared" si="46"/>
        <v>31614.85</v>
      </c>
      <c r="J44" s="181">
        <f t="shared" si="46"/>
        <v>29299</v>
      </c>
      <c r="K44" s="181">
        <f t="shared" si="46"/>
        <v>31785.4</v>
      </c>
      <c r="L44" s="181">
        <f t="shared" si="46"/>
        <v>46553.9</v>
      </c>
      <c r="M44" s="181">
        <f t="shared" si="46"/>
        <v>55449</v>
      </c>
      <c r="N44" s="181">
        <f t="shared" si="46"/>
        <v>93193</v>
      </c>
      <c r="O44" s="181">
        <f t="shared" si="46"/>
        <v>131493</v>
      </c>
      <c r="P44" s="182">
        <f>SUM(D44:O44)</f>
        <v>658723.19999999995</v>
      </c>
      <c r="Q44" s="155">
        <f>Q43+Q21</f>
        <v>789185</v>
      </c>
      <c r="R44" s="155">
        <f t="shared" ref="R44:T44" si="47">R43+R21</f>
        <v>768210</v>
      </c>
      <c r="S44" s="155">
        <f t="shared" si="47"/>
        <v>408133</v>
      </c>
      <c r="T44" s="155">
        <f t="shared" si="47"/>
        <v>789185</v>
      </c>
      <c r="U44" s="155">
        <f>SUM(Q44:T44)</f>
        <v>2754713</v>
      </c>
      <c r="V44" s="155">
        <f>V43+V21</f>
        <v>738809</v>
      </c>
      <c r="W44" s="155">
        <f t="shared" ref="W44:X44" si="48">W43+W21</f>
        <v>729609</v>
      </c>
      <c r="X44" s="155">
        <f t="shared" si="48"/>
        <v>281877</v>
      </c>
      <c r="Y44" s="155">
        <f>Y43+Y21</f>
        <v>738809</v>
      </c>
      <c r="Z44" s="196">
        <f t="shared" si="2"/>
        <v>2489104</v>
      </c>
      <c r="AA44" s="157">
        <f t="shared" si="3"/>
        <v>5902540.2000000002</v>
      </c>
    </row>
    <row r="45" spans="1:27" s="41" customFormat="1" x14ac:dyDescent="0.2">
      <c r="A45" s="36">
        <v>11</v>
      </c>
      <c r="B45" s="39" t="s">
        <v>5</v>
      </c>
      <c r="C45" s="184"/>
      <c r="D45" s="185">
        <f t="shared" ref="D45:Q45" si="49">D56/D8</f>
        <v>0.87228113966794618</v>
      </c>
      <c r="E45" s="185">
        <f t="shared" si="49"/>
        <v>0.86992402088059251</v>
      </c>
      <c r="F45" s="185">
        <f t="shared" si="49"/>
        <v>0.8817411947795375</v>
      </c>
      <c r="G45" s="185">
        <f t="shared" si="49"/>
        <v>0.86744202428921635</v>
      </c>
      <c r="H45" s="185">
        <f t="shared" si="49"/>
        <v>0.86116130988477868</v>
      </c>
      <c r="I45" s="185">
        <f t="shared" si="49"/>
        <v>0.31742448776906973</v>
      </c>
      <c r="J45" s="185" t="e">
        <f t="shared" si="49"/>
        <v>#DIV/0!</v>
      </c>
      <c r="K45" s="185">
        <f t="shared" si="49"/>
        <v>0.36081483268983267</v>
      </c>
      <c r="L45" s="185">
        <f t="shared" si="49"/>
        <v>0.86509947898857709</v>
      </c>
      <c r="M45" s="185">
        <f t="shared" si="49"/>
        <v>0.89397896749521988</v>
      </c>
      <c r="N45" s="185">
        <f t="shared" si="49"/>
        <v>0.79958494623655918</v>
      </c>
      <c r="O45" s="185">
        <f t="shared" si="49"/>
        <v>0.80403427719821163</v>
      </c>
      <c r="P45" s="186">
        <f>P56/P8</f>
        <v>0.83352728772507267</v>
      </c>
      <c r="Q45" s="149">
        <f t="shared" si="49"/>
        <v>0.48011528326745717</v>
      </c>
      <c r="R45" s="149">
        <f t="shared" ref="R45:T45" si="50">R56/R8</f>
        <v>0.40100584795321637</v>
      </c>
      <c r="S45" s="149">
        <f t="shared" si="50"/>
        <v>0.27119107142857141</v>
      </c>
      <c r="T45" s="149">
        <f t="shared" si="50"/>
        <v>0.48011528326745717</v>
      </c>
      <c r="U45" s="149">
        <f>U56/U8</f>
        <v>0.43533606641385669</v>
      </c>
      <c r="V45" s="149">
        <f>V56/V8</f>
        <v>0.58968732644673993</v>
      </c>
      <c r="W45" s="149">
        <f t="shared" ref="W45:Y45" si="51">W56/W8</f>
        <v>0.59479673442185943</v>
      </c>
      <c r="X45" s="149">
        <f t="shared" si="51"/>
        <v>0.53036154615128295</v>
      </c>
      <c r="Y45" s="149">
        <f t="shared" si="51"/>
        <v>0.58968732644673993</v>
      </c>
      <c r="Z45" s="195">
        <f>Z56/Z8</f>
        <v>0.58528757080973004</v>
      </c>
      <c r="AA45" s="157">
        <f>AA56/AA8</f>
        <v>0.60218618516774192</v>
      </c>
    </row>
    <row r="46" spans="1:27" s="42" customFormat="1" ht="22.5" x14ac:dyDescent="0.2">
      <c r="A46" s="43">
        <v>12</v>
      </c>
      <c r="B46" s="203" t="s">
        <v>154</v>
      </c>
      <c r="C46" s="204"/>
      <c r="D46" s="208">
        <f>D8-D44</f>
        <v>328838.65000000002</v>
      </c>
      <c r="E46" s="208">
        <f t="shared" ref="E46:N46" si="52">E8-E44</f>
        <v>318296.5</v>
      </c>
      <c r="F46" s="208">
        <f t="shared" si="52"/>
        <v>378473.3</v>
      </c>
      <c r="G46" s="208">
        <f t="shared" si="52"/>
        <v>307846.5</v>
      </c>
      <c r="H46" s="208">
        <f t="shared" si="52"/>
        <v>284011</v>
      </c>
      <c r="I46" s="208">
        <f t="shared" si="52"/>
        <v>14702.150000000001</v>
      </c>
      <c r="J46" s="208">
        <f t="shared" si="52"/>
        <v>-29299</v>
      </c>
      <c r="K46" s="208">
        <f t="shared" si="52"/>
        <v>17942.599999999999</v>
      </c>
      <c r="L46" s="208">
        <f t="shared" si="52"/>
        <v>298544.09999999998</v>
      </c>
      <c r="M46" s="208">
        <f t="shared" si="52"/>
        <v>467551</v>
      </c>
      <c r="N46" s="208">
        <f t="shared" si="52"/>
        <v>371807</v>
      </c>
      <c r="O46" s="208">
        <f>O8-O44</f>
        <v>539507</v>
      </c>
      <c r="P46" s="209">
        <f>D46+E46+F46+G46+H46+I46+J46+K46+L46+M46+N46+O46</f>
        <v>3298220.8</v>
      </c>
      <c r="Q46" s="210">
        <f>Q8-Q44</f>
        <v>728815</v>
      </c>
      <c r="R46" s="210">
        <f t="shared" ref="R46:T46" si="53">R8-R44</f>
        <v>514290</v>
      </c>
      <c r="S46" s="210">
        <f t="shared" si="53"/>
        <v>151867</v>
      </c>
      <c r="T46" s="210">
        <f t="shared" si="53"/>
        <v>728815</v>
      </c>
      <c r="U46" s="210">
        <f>SUM(Q46:T46)</f>
        <v>2123787</v>
      </c>
      <c r="V46" s="210">
        <f>V8-V44</f>
        <v>1061791</v>
      </c>
      <c r="W46" s="210">
        <f t="shared" ref="W46:Y46" si="54">W8-W44</f>
        <v>1070991</v>
      </c>
      <c r="X46" s="210">
        <f t="shared" si="54"/>
        <v>318323</v>
      </c>
      <c r="Y46" s="210">
        <f t="shared" si="54"/>
        <v>1061791</v>
      </c>
      <c r="Z46" s="211">
        <f>SUM(V46:Y46)</f>
        <v>3512896</v>
      </c>
      <c r="AA46" s="157">
        <f>P46+U46+Z46</f>
        <v>8934903.8000000007</v>
      </c>
    </row>
    <row r="47" spans="1:27" s="154" customFormat="1" x14ac:dyDescent="0.2">
      <c r="A47" s="43">
        <v>13</v>
      </c>
      <c r="B47" s="44" t="s">
        <v>183</v>
      </c>
      <c r="C47" s="72">
        <f>SUM(C48:C48)</f>
        <v>370000</v>
      </c>
      <c r="D47" s="72">
        <f>SUM(D48)</f>
        <v>0</v>
      </c>
      <c r="E47" s="72">
        <f t="shared" ref="E47:O47" si="55">SUM(E48)</f>
        <v>0</v>
      </c>
      <c r="F47" s="72">
        <f t="shared" si="55"/>
        <v>0</v>
      </c>
      <c r="G47" s="72">
        <f t="shared" si="55"/>
        <v>0</v>
      </c>
      <c r="H47" s="72">
        <f t="shared" si="55"/>
        <v>0</v>
      </c>
      <c r="I47" s="72">
        <f t="shared" si="55"/>
        <v>0</v>
      </c>
      <c r="J47" s="72">
        <f t="shared" si="55"/>
        <v>0</v>
      </c>
      <c r="K47" s="72">
        <f t="shared" si="55"/>
        <v>0</v>
      </c>
      <c r="L47" s="72">
        <f t="shared" si="55"/>
        <v>0</v>
      </c>
      <c r="M47" s="72">
        <f t="shared" si="55"/>
        <v>0</v>
      </c>
      <c r="N47" s="72">
        <f t="shared" si="55"/>
        <v>0</v>
      </c>
      <c r="O47" s="72">
        <f t="shared" si="55"/>
        <v>0</v>
      </c>
      <c r="P47" s="165">
        <f>SUM(P48)</f>
        <v>0</v>
      </c>
      <c r="Q47" s="148">
        <f>SUM(Q48)</f>
        <v>0</v>
      </c>
      <c r="R47" s="148">
        <f t="shared" ref="R47:Y47" si="56">SUM(R48)</f>
        <v>0</v>
      </c>
      <c r="S47" s="148">
        <f t="shared" si="56"/>
        <v>0</v>
      </c>
      <c r="T47" s="148">
        <f t="shared" si="56"/>
        <v>0</v>
      </c>
      <c r="U47" s="148">
        <f>SUM(U48)</f>
        <v>0</v>
      </c>
      <c r="V47" s="148">
        <f t="shared" si="56"/>
        <v>0</v>
      </c>
      <c r="W47" s="148">
        <f t="shared" si="56"/>
        <v>0</v>
      </c>
      <c r="X47" s="148">
        <f t="shared" si="56"/>
        <v>0</v>
      </c>
      <c r="Y47" s="148">
        <f t="shared" si="56"/>
        <v>0</v>
      </c>
      <c r="Z47" s="148">
        <f>SUM(Z48)</f>
        <v>0</v>
      </c>
      <c r="AA47" s="157">
        <f>SUM(AA48)</f>
        <v>0</v>
      </c>
    </row>
    <row r="48" spans="1:27" s="42" customFormat="1" outlineLevel="1" x14ac:dyDescent="0.2">
      <c r="A48" s="52" t="s">
        <v>55</v>
      </c>
      <c r="B48" s="7" t="s">
        <v>33</v>
      </c>
      <c r="C48" s="187">
        <f>Инвестиции!B18</f>
        <v>370000</v>
      </c>
      <c r="D48" s="187">
        <v>0</v>
      </c>
      <c r="E48" s="187">
        <v>0</v>
      </c>
      <c r="F48" s="187">
        <v>0</v>
      </c>
      <c r="G48" s="187">
        <v>0</v>
      </c>
      <c r="H48" s="190">
        <v>0</v>
      </c>
      <c r="I48" s="190">
        <v>0</v>
      </c>
      <c r="J48" s="187">
        <v>0</v>
      </c>
      <c r="K48" s="187">
        <v>0</v>
      </c>
      <c r="L48" s="187">
        <v>0</v>
      </c>
      <c r="M48" s="187">
        <v>0</v>
      </c>
      <c r="N48" s="187">
        <v>0</v>
      </c>
      <c r="O48" s="187">
        <v>0</v>
      </c>
      <c r="P48" s="165">
        <f>SUM(D48:O48)</f>
        <v>0</v>
      </c>
      <c r="Q48" s="207">
        <v>0</v>
      </c>
      <c r="R48" s="207">
        <v>0</v>
      </c>
      <c r="S48" s="207">
        <v>0</v>
      </c>
      <c r="T48" s="207">
        <v>0</v>
      </c>
      <c r="U48" s="148">
        <f>SUM(Q48:T48)</f>
        <v>0</v>
      </c>
      <c r="V48" s="207">
        <v>0</v>
      </c>
      <c r="W48" s="207">
        <v>0</v>
      </c>
      <c r="X48" s="207">
        <v>0</v>
      </c>
      <c r="Y48" s="207">
        <v>0</v>
      </c>
      <c r="Z48" s="148">
        <f>SUM(V48:Y48)</f>
        <v>0</v>
      </c>
      <c r="AA48" s="157">
        <f>P48+U48+Z48</f>
        <v>0</v>
      </c>
    </row>
    <row r="49" spans="1:27" s="154" customFormat="1" ht="22.5" outlineLevel="1" x14ac:dyDescent="0.2">
      <c r="A49" s="201" t="s">
        <v>94</v>
      </c>
      <c r="B49" s="214" t="s">
        <v>98</v>
      </c>
      <c r="C49" s="176">
        <f>SUM(C50:C52)</f>
        <v>0</v>
      </c>
      <c r="D49" s="176">
        <f>SUM(D50:D52)-D53-D54-D55</f>
        <v>0</v>
      </c>
      <c r="E49" s="176">
        <f t="shared" ref="E49:Z49" si="57">SUM(E50:E52)-E53-E54-E55</f>
        <v>0</v>
      </c>
      <c r="F49" s="176">
        <f t="shared" si="57"/>
        <v>0</v>
      </c>
      <c r="G49" s="176">
        <f t="shared" si="57"/>
        <v>0</v>
      </c>
      <c r="H49" s="176">
        <f t="shared" si="57"/>
        <v>0</v>
      </c>
      <c r="I49" s="176">
        <f t="shared" si="57"/>
        <v>0</v>
      </c>
      <c r="J49" s="176">
        <f t="shared" si="57"/>
        <v>0</v>
      </c>
      <c r="K49" s="176">
        <f t="shared" si="57"/>
        <v>0</v>
      </c>
      <c r="L49" s="176">
        <f t="shared" si="57"/>
        <v>0</v>
      </c>
      <c r="M49" s="176">
        <f t="shared" si="57"/>
        <v>0</v>
      </c>
      <c r="N49" s="176">
        <f t="shared" si="57"/>
        <v>0</v>
      </c>
      <c r="O49" s="176">
        <f t="shared" si="57"/>
        <v>0</v>
      </c>
      <c r="P49" s="165">
        <f t="shared" si="57"/>
        <v>0</v>
      </c>
      <c r="Q49" s="176">
        <f t="shared" si="57"/>
        <v>0</v>
      </c>
      <c r="R49" s="176">
        <f t="shared" si="57"/>
        <v>0</v>
      </c>
      <c r="S49" s="176">
        <f t="shared" si="57"/>
        <v>0</v>
      </c>
      <c r="T49" s="176">
        <f t="shared" si="57"/>
        <v>0</v>
      </c>
      <c r="U49" s="148">
        <f t="shared" si="57"/>
        <v>0</v>
      </c>
      <c r="V49" s="176">
        <f t="shared" si="57"/>
        <v>0</v>
      </c>
      <c r="W49" s="176">
        <f t="shared" si="57"/>
        <v>0</v>
      </c>
      <c r="X49" s="176">
        <f t="shared" si="57"/>
        <v>0</v>
      </c>
      <c r="Y49" s="176">
        <f t="shared" si="57"/>
        <v>0</v>
      </c>
      <c r="Z49" s="148">
        <f t="shared" si="57"/>
        <v>0</v>
      </c>
      <c r="AA49" s="157">
        <f t="shared" ref="AA49:AA55" si="58">P49+U49+Z49</f>
        <v>0</v>
      </c>
    </row>
    <row r="50" spans="1:27" s="42" customFormat="1" outlineLevel="1" x14ac:dyDescent="0.2">
      <c r="A50" s="212" t="s">
        <v>95</v>
      </c>
      <c r="B50" s="216" t="s">
        <v>99</v>
      </c>
      <c r="C50" s="213"/>
      <c r="D50" s="202">
        <v>0</v>
      </c>
      <c r="E50" s="202">
        <v>0</v>
      </c>
      <c r="F50" s="202">
        <v>0</v>
      </c>
      <c r="G50" s="202">
        <v>0</v>
      </c>
      <c r="H50" s="202">
        <v>0</v>
      </c>
      <c r="I50" s="202">
        <v>0</v>
      </c>
      <c r="J50" s="202">
        <v>0</v>
      </c>
      <c r="K50" s="202">
        <v>0</v>
      </c>
      <c r="L50" s="202">
        <v>0</v>
      </c>
      <c r="M50" s="202">
        <v>0</v>
      </c>
      <c r="N50" s="202">
        <v>0</v>
      </c>
      <c r="O50" s="202">
        <v>0</v>
      </c>
      <c r="P50" s="165">
        <f>SUM(D50:O50)</f>
        <v>0</v>
      </c>
      <c r="Q50" s="194">
        <v>0</v>
      </c>
      <c r="R50" s="194">
        <v>0</v>
      </c>
      <c r="S50" s="194">
        <v>0</v>
      </c>
      <c r="T50" s="194">
        <v>0</v>
      </c>
      <c r="U50" s="148">
        <f>SUM(Q50:T50)</f>
        <v>0</v>
      </c>
      <c r="V50" s="194">
        <v>0</v>
      </c>
      <c r="W50" s="194">
        <v>0</v>
      </c>
      <c r="X50" s="194">
        <v>0</v>
      </c>
      <c r="Y50" s="194">
        <v>0</v>
      </c>
      <c r="Z50" s="148">
        <f>SUM(V50:Y50)</f>
        <v>0</v>
      </c>
      <c r="AA50" s="157">
        <f t="shared" si="58"/>
        <v>0</v>
      </c>
    </row>
    <row r="51" spans="1:27" s="42" customFormat="1" outlineLevel="1" x14ac:dyDescent="0.2">
      <c r="A51" s="212" t="s">
        <v>96</v>
      </c>
      <c r="B51" s="216" t="s">
        <v>100</v>
      </c>
      <c r="C51" s="213"/>
      <c r="D51" s="202">
        <v>0</v>
      </c>
      <c r="E51" s="202">
        <v>0</v>
      </c>
      <c r="F51" s="202">
        <v>0</v>
      </c>
      <c r="G51" s="202">
        <v>0</v>
      </c>
      <c r="H51" s="202">
        <v>0</v>
      </c>
      <c r="I51" s="202">
        <v>0</v>
      </c>
      <c r="J51" s="202">
        <v>0</v>
      </c>
      <c r="K51" s="202">
        <v>0</v>
      </c>
      <c r="L51" s="202">
        <v>0</v>
      </c>
      <c r="M51" s="202">
        <v>0</v>
      </c>
      <c r="N51" s="202">
        <v>0</v>
      </c>
      <c r="O51" s="202">
        <v>0</v>
      </c>
      <c r="P51" s="165">
        <f t="shared" ref="P51:P55" si="59">SUM(D51:O51)</f>
        <v>0</v>
      </c>
      <c r="Q51" s="194">
        <v>0</v>
      </c>
      <c r="R51" s="194">
        <v>0</v>
      </c>
      <c r="S51" s="194">
        <v>0</v>
      </c>
      <c r="T51" s="194">
        <v>0</v>
      </c>
      <c r="U51" s="148">
        <f t="shared" ref="U51:U55" si="60">SUM(Q51:T51)</f>
        <v>0</v>
      </c>
      <c r="V51" s="194">
        <v>0</v>
      </c>
      <c r="W51" s="194">
        <v>0</v>
      </c>
      <c r="X51" s="194">
        <v>0</v>
      </c>
      <c r="Y51" s="194">
        <v>0</v>
      </c>
      <c r="Z51" s="148">
        <f t="shared" ref="Z51:Z55" si="61">SUM(V51:Y51)</f>
        <v>0</v>
      </c>
      <c r="AA51" s="157">
        <f t="shared" si="58"/>
        <v>0</v>
      </c>
    </row>
    <row r="52" spans="1:27" s="42" customFormat="1" ht="22.5" outlineLevel="1" x14ac:dyDescent="0.2">
      <c r="A52" s="212" t="s">
        <v>97</v>
      </c>
      <c r="B52" s="216" t="s">
        <v>101</v>
      </c>
      <c r="C52" s="213"/>
      <c r="D52" s="202">
        <v>0</v>
      </c>
      <c r="E52" s="202">
        <v>0</v>
      </c>
      <c r="F52" s="202">
        <v>0</v>
      </c>
      <c r="G52" s="202">
        <v>0</v>
      </c>
      <c r="H52" s="202">
        <v>0</v>
      </c>
      <c r="I52" s="202">
        <v>0</v>
      </c>
      <c r="J52" s="202">
        <v>0</v>
      </c>
      <c r="K52" s="202">
        <v>0</v>
      </c>
      <c r="L52" s="202">
        <v>0</v>
      </c>
      <c r="M52" s="202">
        <v>0</v>
      </c>
      <c r="N52" s="202">
        <v>0</v>
      </c>
      <c r="O52" s="202">
        <v>0</v>
      </c>
      <c r="P52" s="165">
        <f t="shared" si="59"/>
        <v>0</v>
      </c>
      <c r="Q52" s="194">
        <v>0</v>
      </c>
      <c r="R52" s="194">
        <v>0</v>
      </c>
      <c r="S52" s="194">
        <v>0</v>
      </c>
      <c r="T52" s="194">
        <v>0</v>
      </c>
      <c r="U52" s="148">
        <f t="shared" si="60"/>
        <v>0</v>
      </c>
      <c r="V52" s="194">
        <v>0</v>
      </c>
      <c r="W52" s="194">
        <v>0</v>
      </c>
      <c r="X52" s="194">
        <v>0</v>
      </c>
      <c r="Y52" s="194">
        <v>0</v>
      </c>
      <c r="Z52" s="148">
        <f t="shared" si="61"/>
        <v>0</v>
      </c>
      <c r="AA52" s="157">
        <f t="shared" si="58"/>
        <v>0</v>
      </c>
    </row>
    <row r="53" spans="1:27" s="42" customFormat="1" outlineLevel="1" x14ac:dyDescent="0.2">
      <c r="A53" s="277" t="s">
        <v>158</v>
      </c>
      <c r="B53" s="278" t="s">
        <v>155</v>
      </c>
      <c r="C53" s="279"/>
      <c r="D53" s="280">
        <v>0</v>
      </c>
      <c r="E53" s="280">
        <v>0</v>
      </c>
      <c r="F53" s="280">
        <v>0</v>
      </c>
      <c r="G53" s="280">
        <v>0</v>
      </c>
      <c r="H53" s="280">
        <v>0</v>
      </c>
      <c r="I53" s="280">
        <v>0</v>
      </c>
      <c r="J53" s="280">
        <v>0</v>
      </c>
      <c r="K53" s="280">
        <v>0</v>
      </c>
      <c r="L53" s="280">
        <v>0</v>
      </c>
      <c r="M53" s="280">
        <v>0</v>
      </c>
      <c r="N53" s="280">
        <v>0</v>
      </c>
      <c r="O53" s="280">
        <v>0</v>
      </c>
      <c r="P53" s="165">
        <f t="shared" si="59"/>
        <v>0</v>
      </c>
      <c r="Q53" s="281">
        <v>0</v>
      </c>
      <c r="R53" s="281">
        <v>0</v>
      </c>
      <c r="S53" s="281">
        <v>0</v>
      </c>
      <c r="T53" s="281">
        <v>0</v>
      </c>
      <c r="U53" s="148">
        <f t="shared" si="60"/>
        <v>0</v>
      </c>
      <c r="V53" s="281">
        <v>0</v>
      </c>
      <c r="W53" s="281">
        <v>0</v>
      </c>
      <c r="X53" s="281">
        <v>0</v>
      </c>
      <c r="Y53" s="281">
        <v>0</v>
      </c>
      <c r="Z53" s="148">
        <f t="shared" si="61"/>
        <v>0</v>
      </c>
      <c r="AA53" s="282">
        <f>P53+U53+Z53</f>
        <v>0</v>
      </c>
    </row>
    <row r="54" spans="1:27" s="42" customFormat="1" outlineLevel="1" x14ac:dyDescent="0.2">
      <c r="A54" s="277" t="s">
        <v>159</v>
      </c>
      <c r="B54" s="278" t="s">
        <v>156</v>
      </c>
      <c r="C54" s="279"/>
      <c r="D54" s="280">
        <v>0</v>
      </c>
      <c r="E54" s="280">
        <v>0</v>
      </c>
      <c r="F54" s="280">
        <v>0</v>
      </c>
      <c r="G54" s="280">
        <v>0</v>
      </c>
      <c r="H54" s="280">
        <v>0</v>
      </c>
      <c r="I54" s="280">
        <v>0</v>
      </c>
      <c r="J54" s="280">
        <v>0</v>
      </c>
      <c r="K54" s="280">
        <v>0</v>
      </c>
      <c r="L54" s="280">
        <v>0</v>
      </c>
      <c r="M54" s="280">
        <v>0</v>
      </c>
      <c r="N54" s="280">
        <v>0</v>
      </c>
      <c r="O54" s="280">
        <v>0</v>
      </c>
      <c r="P54" s="165">
        <f t="shared" si="59"/>
        <v>0</v>
      </c>
      <c r="Q54" s="281">
        <v>0</v>
      </c>
      <c r="R54" s="281">
        <v>0</v>
      </c>
      <c r="S54" s="281">
        <v>0</v>
      </c>
      <c r="T54" s="281">
        <v>0</v>
      </c>
      <c r="U54" s="148">
        <f t="shared" si="60"/>
        <v>0</v>
      </c>
      <c r="V54" s="281">
        <v>0</v>
      </c>
      <c r="W54" s="281">
        <v>0</v>
      </c>
      <c r="X54" s="281">
        <v>0</v>
      </c>
      <c r="Y54" s="281">
        <v>0</v>
      </c>
      <c r="Z54" s="148">
        <f t="shared" si="61"/>
        <v>0</v>
      </c>
      <c r="AA54" s="282">
        <f t="shared" si="58"/>
        <v>0</v>
      </c>
    </row>
    <row r="55" spans="1:27" s="42" customFormat="1" outlineLevel="1" x14ac:dyDescent="0.2">
      <c r="A55" s="277" t="s">
        <v>160</v>
      </c>
      <c r="B55" s="278" t="s">
        <v>157</v>
      </c>
      <c r="C55" s="279"/>
      <c r="D55" s="280">
        <v>0</v>
      </c>
      <c r="E55" s="280">
        <v>0</v>
      </c>
      <c r="F55" s="280">
        <v>0</v>
      </c>
      <c r="G55" s="280">
        <v>0</v>
      </c>
      <c r="H55" s="280">
        <v>0</v>
      </c>
      <c r="I55" s="280">
        <v>0</v>
      </c>
      <c r="J55" s="280">
        <v>0</v>
      </c>
      <c r="K55" s="280">
        <v>0</v>
      </c>
      <c r="L55" s="280">
        <v>0</v>
      </c>
      <c r="M55" s="280">
        <v>0</v>
      </c>
      <c r="N55" s="280">
        <v>0</v>
      </c>
      <c r="O55" s="280">
        <v>0</v>
      </c>
      <c r="P55" s="165">
        <f t="shared" si="59"/>
        <v>0</v>
      </c>
      <c r="Q55" s="281">
        <v>0</v>
      </c>
      <c r="R55" s="281">
        <v>0</v>
      </c>
      <c r="S55" s="281">
        <v>0</v>
      </c>
      <c r="T55" s="281">
        <v>0</v>
      </c>
      <c r="U55" s="148">
        <f t="shared" si="60"/>
        <v>0</v>
      </c>
      <c r="V55" s="281">
        <v>0</v>
      </c>
      <c r="W55" s="281">
        <v>0</v>
      </c>
      <c r="X55" s="281">
        <v>0</v>
      </c>
      <c r="Y55" s="281">
        <v>0</v>
      </c>
      <c r="Z55" s="148">
        <f t="shared" si="61"/>
        <v>0</v>
      </c>
      <c r="AA55" s="282">
        <f t="shared" si="58"/>
        <v>0</v>
      </c>
    </row>
    <row r="56" spans="1:27" s="128" customFormat="1" x14ac:dyDescent="0.2">
      <c r="A56" s="45">
        <v>15</v>
      </c>
      <c r="B56" s="215" t="s">
        <v>11</v>
      </c>
      <c r="C56" s="188">
        <f>C46-C47+C49</f>
        <v>-370000</v>
      </c>
      <c r="D56" s="188">
        <f>D46-D47+D49</f>
        <v>328838.65000000002</v>
      </c>
      <c r="E56" s="188">
        <f t="shared" ref="E56:Z56" si="62">E46-E47+E49</f>
        <v>318296.5</v>
      </c>
      <c r="F56" s="188">
        <f t="shared" si="62"/>
        <v>378473.3</v>
      </c>
      <c r="G56" s="188">
        <f t="shared" si="62"/>
        <v>307846.5</v>
      </c>
      <c r="H56" s="188">
        <f t="shared" si="62"/>
        <v>284011</v>
      </c>
      <c r="I56" s="188">
        <f t="shared" si="62"/>
        <v>14702.150000000001</v>
      </c>
      <c r="J56" s="188">
        <f t="shared" si="62"/>
        <v>-29299</v>
      </c>
      <c r="K56" s="188">
        <f t="shared" si="62"/>
        <v>17942.599999999999</v>
      </c>
      <c r="L56" s="188">
        <f t="shared" si="62"/>
        <v>298544.09999999998</v>
      </c>
      <c r="M56" s="188">
        <f t="shared" si="62"/>
        <v>467551</v>
      </c>
      <c r="N56" s="188">
        <f t="shared" si="62"/>
        <v>371807</v>
      </c>
      <c r="O56" s="188">
        <f t="shared" si="62"/>
        <v>539507</v>
      </c>
      <c r="P56" s="188">
        <f t="shared" si="62"/>
        <v>3298220.8</v>
      </c>
      <c r="Q56" s="188">
        <f t="shared" si="62"/>
        <v>728815</v>
      </c>
      <c r="R56" s="188">
        <f t="shared" si="62"/>
        <v>514290</v>
      </c>
      <c r="S56" s="188">
        <f t="shared" si="62"/>
        <v>151867</v>
      </c>
      <c r="T56" s="188">
        <f t="shared" si="62"/>
        <v>728815</v>
      </c>
      <c r="U56" s="188">
        <f t="shared" si="62"/>
        <v>2123787</v>
      </c>
      <c r="V56" s="188">
        <f t="shared" si="62"/>
        <v>1061791</v>
      </c>
      <c r="W56" s="188">
        <f t="shared" si="62"/>
        <v>1070991</v>
      </c>
      <c r="X56" s="188">
        <f t="shared" si="62"/>
        <v>318323</v>
      </c>
      <c r="Y56" s="188">
        <f t="shared" si="62"/>
        <v>1061791</v>
      </c>
      <c r="Z56" s="188">
        <f t="shared" si="62"/>
        <v>3512896</v>
      </c>
      <c r="AA56" s="157">
        <f>P56+U56+Z56</f>
        <v>8934903.8000000007</v>
      </c>
    </row>
    <row r="57" spans="1:27" s="41" customFormat="1" ht="12" thickBot="1" x14ac:dyDescent="0.25">
      <c r="A57" s="46"/>
      <c r="B57" s="47" t="s">
        <v>6</v>
      </c>
      <c r="C57" s="55">
        <f>C56</f>
        <v>-370000</v>
      </c>
      <c r="D57" s="56">
        <f>C57+D56</f>
        <v>-41161.349999999977</v>
      </c>
      <c r="E57" s="56">
        <f>D57+E56</f>
        <v>277135.15000000002</v>
      </c>
      <c r="F57" s="56">
        <f>E57+F56</f>
        <v>655608.44999999995</v>
      </c>
      <c r="G57" s="56">
        <f t="shared" ref="G57:O57" si="63">F57+G56</f>
        <v>963454.95</v>
      </c>
      <c r="H57" s="56">
        <f t="shared" si="63"/>
        <v>1247465.95</v>
      </c>
      <c r="I57" s="56">
        <f t="shared" si="63"/>
        <v>1262168.0999999999</v>
      </c>
      <c r="J57" s="56">
        <f t="shared" si="63"/>
        <v>1232869.0999999999</v>
      </c>
      <c r="K57" s="56">
        <f t="shared" si="63"/>
        <v>1250811.7</v>
      </c>
      <c r="L57" s="56">
        <f t="shared" si="63"/>
        <v>1549355.7999999998</v>
      </c>
      <c r="M57" s="56">
        <f t="shared" si="63"/>
        <v>2016906.7999999998</v>
      </c>
      <c r="N57" s="56">
        <f t="shared" si="63"/>
        <v>2388713.7999999998</v>
      </c>
      <c r="O57" s="56">
        <f t="shared" si="63"/>
        <v>2928220.8</v>
      </c>
      <c r="P57" s="197">
        <f>O57</f>
        <v>2928220.8</v>
      </c>
      <c r="Q57" s="189">
        <f>P57+Q56</f>
        <v>3657035.8</v>
      </c>
      <c r="R57" s="189">
        <f>Q57+R56</f>
        <v>4171325.8</v>
      </c>
      <c r="S57" s="189">
        <f>R57+S56</f>
        <v>4323192.8</v>
      </c>
      <c r="T57" s="189">
        <f>S57+T56</f>
        <v>5052007.8</v>
      </c>
      <c r="U57" s="198">
        <f>T57</f>
        <v>5052007.8</v>
      </c>
      <c r="V57" s="189">
        <f>U57+V56</f>
        <v>6113798.7999999998</v>
      </c>
      <c r="W57" s="189">
        <f t="shared" ref="W57:Y57" si="64">V57+W56</f>
        <v>7184789.7999999998</v>
      </c>
      <c r="X57" s="189">
        <f t="shared" si="64"/>
        <v>7503112.7999999998</v>
      </c>
      <c r="Y57" s="189">
        <f t="shared" si="64"/>
        <v>8564903.8000000007</v>
      </c>
      <c r="Z57" s="199">
        <f>Y57</f>
        <v>8564903.8000000007</v>
      </c>
      <c r="AA57" s="200">
        <f>Z57</f>
        <v>8564903.8000000007</v>
      </c>
    </row>
    <row r="58" spans="1:27" s="41" customFormat="1" x14ac:dyDescent="0.2">
      <c r="A58" s="48"/>
      <c r="B58" s="49"/>
      <c r="C58" s="4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27" ht="15.75" x14ac:dyDescent="0.25">
      <c r="D59" s="297" t="s">
        <v>182</v>
      </c>
      <c r="E59" s="297"/>
      <c r="F59" s="297"/>
      <c r="G59" s="297"/>
      <c r="H59" s="297"/>
      <c r="I59" s="297"/>
      <c r="J59" s="297"/>
      <c r="K59" s="297"/>
      <c r="L59" s="297"/>
      <c r="M59" s="297"/>
      <c r="N59" s="297"/>
    </row>
    <row r="61" spans="1:27" x14ac:dyDescent="0.2">
      <c r="D61" s="1">
        <f>[1]Sheet1!P3</f>
        <v>1380</v>
      </c>
    </row>
    <row r="62" spans="1:27" x14ac:dyDescent="0.2">
      <c r="D62" s="1">
        <f>[1]Sheet1!P4</f>
        <v>1380</v>
      </c>
    </row>
    <row r="63" spans="1:27" x14ac:dyDescent="0.2">
      <c r="D63" s="1">
        <f>[1]Sheet1!P5</f>
        <v>1840</v>
      </c>
    </row>
    <row r="64" spans="1:27" x14ac:dyDescent="0.2">
      <c r="D64" s="1">
        <f>[1]Sheet1!P6</f>
        <v>1840</v>
      </c>
    </row>
    <row r="65" spans="1:4" x14ac:dyDescent="0.2">
      <c r="D65" s="1">
        <f>[1]Sheet1!P7</f>
        <v>1380</v>
      </c>
    </row>
    <row r="66" spans="1:4" x14ac:dyDescent="0.2">
      <c r="D66" s="1">
        <f>[1]Sheet1!P8</f>
        <v>1380</v>
      </c>
    </row>
    <row r="67" spans="1:4" x14ac:dyDescent="0.2">
      <c r="D67" s="1">
        <f>[1]Sheet1!P9</f>
        <v>1380</v>
      </c>
    </row>
    <row r="68" spans="1:4" x14ac:dyDescent="0.2">
      <c r="D68" s="1">
        <f>[1]Sheet1!P10</f>
        <v>1380</v>
      </c>
    </row>
    <row r="69" spans="1:4" x14ac:dyDescent="0.2">
      <c r="D69" s="1">
        <f>[1]Sheet1!P11</f>
        <v>1380</v>
      </c>
    </row>
    <row r="70" spans="1:4" x14ac:dyDescent="0.2">
      <c r="A70" s="50"/>
      <c r="D70" s="1">
        <f>[1]Sheet1!P12</f>
        <v>1380</v>
      </c>
    </row>
    <row r="71" spans="1:4" x14ac:dyDescent="0.2">
      <c r="D71" s="1">
        <f>[1]Sheet1!P13</f>
        <v>1380</v>
      </c>
    </row>
    <row r="72" spans="1:4" x14ac:dyDescent="0.2">
      <c r="D72" s="1">
        <f>[1]Sheet1!P14</f>
        <v>1380</v>
      </c>
    </row>
    <row r="73" spans="1:4" x14ac:dyDescent="0.2">
      <c r="D73" s="1">
        <f>[1]Sheet1!P15</f>
        <v>1840</v>
      </c>
    </row>
    <row r="74" spans="1:4" x14ac:dyDescent="0.2">
      <c r="D74" s="1">
        <f>[1]Sheet1!P16</f>
        <v>1380</v>
      </c>
    </row>
    <row r="75" spans="1:4" x14ac:dyDescent="0.2">
      <c r="D75" s="1">
        <f>[1]Sheet1!P17</f>
        <v>1380</v>
      </c>
    </row>
    <row r="76" spans="1:4" x14ac:dyDescent="0.2">
      <c r="D76" s="1">
        <f>[1]Sheet1!P18</f>
        <v>1380</v>
      </c>
    </row>
    <row r="77" spans="1:4" x14ac:dyDescent="0.2">
      <c r="D77" s="1">
        <f>[1]Sheet1!P19</f>
        <v>1610</v>
      </c>
    </row>
    <row r="78" spans="1:4" x14ac:dyDescent="0.2">
      <c r="D78" s="1">
        <f>[1]Sheet1!P20</f>
        <v>1380</v>
      </c>
    </row>
    <row r="79" spans="1:4" x14ac:dyDescent="0.2">
      <c r="D79" s="1">
        <f>[1]Sheet1!P21</f>
        <v>1610</v>
      </c>
    </row>
    <row r="80" spans="1:4" x14ac:dyDescent="0.2">
      <c r="D80" s="1">
        <f>[1]Sheet1!P22</f>
        <v>1380</v>
      </c>
    </row>
    <row r="81" spans="4:4" x14ac:dyDescent="0.2">
      <c r="D81" s="1">
        <f>[1]Sheet1!P23</f>
        <v>1380</v>
      </c>
    </row>
    <row r="82" spans="4:4" x14ac:dyDescent="0.2">
      <c r="D82" s="1">
        <f>[1]Sheet1!P24</f>
        <v>1610</v>
      </c>
    </row>
    <row r="83" spans="4:4" x14ac:dyDescent="0.2">
      <c r="D83" s="1">
        <f>[1]Sheet1!P25</f>
        <v>1610</v>
      </c>
    </row>
    <row r="84" spans="4:4" x14ac:dyDescent="0.2">
      <c r="D84" s="1">
        <f>[1]Sheet1!P26</f>
        <v>1380</v>
      </c>
    </row>
    <row r="85" spans="4:4" x14ac:dyDescent="0.2">
      <c r="D85" s="1">
        <f>[1]Sheet1!P27</f>
        <v>1380</v>
      </c>
    </row>
    <row r="86" spans="4:4" x14ac:dyDescent="0.2">
      <c r="D86" s="1">
        <f>[1]Sheet1!P28</f>
        <v>1380</v>
      </c>
    </row>
    <row r="87" spans="4:4" x14ac:dyDescent="0.2">
      <c r="D87" s="1">
        <f>[1]Sheet1!P29</f>
        <v>1610</v>
      </c>
    </row>
    <row r="88" spans="4:4" x14ac:dyDescent="0.2">
      <c r="D88" s="1">
        <f>[1]Sheet1!P30</f>
        <v>1610</v>
      </c>
    </row>
    <row r="89" spans="4:4" x14ac:dyDescent="0.2">
      <c r="D89" s="1">
        <f>[1]Sheet1!P31</f>
        <v>1610</v>
      </c>
    </row>
    <row r="90" spans="4:4" x14ac:dyDescent="0.2">
      <c r="D90" s="1">
        <f>[1]Sheet1!P32</f>
        <v>1610</v>
      </c>
    </row>
    <row r="91" spans="4:4" x14ac:dyDescent="0.2">
      <c r="D91" s="1">
        <f>[1]Sheet1!P33</f>
        <v>230</v>
      </c>
    </row>
    <row r="92" spans="4:4" x14ac:dyDescent="0.2">
      <c r="D92" s="1">
        <f>[1]Sheet1!P34</f>
        <v>1610</v>
      </c>
    </row>
    <row r="93" spans="4:4" x14ac:dyDescent="0.2">
      <c r="D93" s="1">
        <f>[1]Sheet1!P35</f>
        <v>1610</v>
      </c>
    </row>
    <row r="94" spans="4:4" x14ac:dyDescent="0.2">
      <c r="D94" s="1">
        <f>[1]Sheet1!P36</f>
        <v>1610</v>
      </c>
    </row>
    <row r="95" spans="4:4" x14ac:dyDescent="0.2">
      <c r="D95" s="1">
        <f>[1]Sheet1!P37</f>
        <v>1610</v>
      </c>
    </row>
    <row r="96" spans="4:4" x14ac:dyDescent="0.2">
      <c r="D96" s="1">
        <f>[1]Sheet1!P38</f>
        <v>460</v>
      </c>
    </row>
    <row r="97" spans="4:4" x14ac:dyDescent="0.2">
      <c r="D97" s="1">
        <f>[1]Sheet1!P39</f>
        <v>1610</v>
      </c>
    </row>
    <row r="98" spans="4:4" x14ac:dyDescent="0.2">
      <c r="D98" s="1">
        <f>[1]Sheet1!P40</f>
        <v>1380</v>
      </c>
    </row>
    <row r="99" spans="4:4" x14ac:dyDescent="0.2">
      <c r="D99" s="1">
        <f>[1]Sheet1!P41</f>
        <v>460</v>
      </c>
    </row>
    <row r="100" spans="4:4" x14ac:dyDescent="0.2">
      <c r="D100" s="1">
        <f>[1]Sheet1!P42</f>
        <v>0</v>
      </c>
    </row>
    <row r="101" spans="4:4" x14ac:dyDescent="0.2">
      <c r="D101" s="1">
        <f>[1]Sheet1!P43</f>
        <v>1610</v>
      </c>
    </row>
    <row r="102" spans="4:4" x14ac:dyDescent="0.2">
      <c r="D102" s="1">
        <f>[1]Sheet1!P44</f>
        <v>1380</v>
      </c>
    </row>
    <row r="103" spans="4:4" x14ac:dyDescent="0.2">
      <c r="D103" s="1">
        <f>[1]Sheet1!P45</f>
        <v>1380</v>
      </c>
    </row>
    <row r="104" spans="4:4" x14ac:dyDescent="0.2">
      <c r="D104" s="1">
        <f>[1]Sheet1!P46</f>
        <v>1380</v>
      </c>
    </row>
    <row r="105" spans="4:4" x14ac:dyDescent="0.2">
      <c r="D105" s="1">
        <f>[1]Sheet1!P47</f>
        <v>1610</v>
      </c>
    </row>
    <row r="106" spans="4:4" x14ac:dyDescent="0.2">
      <c r="D106" s="1">
        <f>[1]Sheet1!P48</f>
        <v>1610</v>
      </c>
    </row>
    <row r="107" spans="4:4" x14ac:dyDescent="0.2">
      <c r="D107" s="1">
        <f>[1]Sheet1!P49</f>
        <v>1610</v>
      </c>
    </row>
    <row r="108" spans="4:4" x14ac:dyDescent="0.2">
      <c r="D108" s="1">
        <f>[1]Sheet1!P50</f>
        <v>1840</v>
      </c>
    </row>
    <row r="109" spans="4:4" x14ac:dyDescent="0.2">
      <c r="D109" s="1">
        <f>[1]Sheet1!P51</f>
        <v>1610</v>
      </c>
    </row>
    <row r="110" spans="4:4" x14ac:dyDescent="0.2">
      <c r="D110" s="1">
        <f>[1]Sheet1!P52</f>
        <v>1610</v>
      </c>
    </row>
    <row r="111" spans="4:4" x14ac:dyDescent="0.2">
      <c r="D111" s="1">
        <f>[1]Sheet1!P53</f>
        <v>1380</v>
      </c>
    </row>
    <row r="112" spans="4:4" x14ac:dyDescent="0.2">
      <c r="D112" s="1">
        <f>[1]Sheet1!P54</f>
        <v>1380</v>
      </c>
    </row>
    <row r="113" spans="4:4" x14ac:dyDescent="0.2">
      <c r="D113" s="1">
        <f>[1]Sheet1!P55</f>
        <v>1380</v>
      </c>
    </row>
    <row r="114" spans="4:4" x14ac:dyDescent="0.2">
      <c r="D114" s="1">
        <f>[1]Sheet1!P56</f>
        <v>1380</v>
      </c>
    </row>
    <row r="115" spans="4:4" x14ac:dyDescent="0.2">
      <c r="D115" s="1">
        <f>[1]Sheet1!P57</f>
        <v>1380</v>
      </c>
    </row>
    <row r="116" spans="4:4" x14ac:dyDescent="0.2">
      <c r="D116" s="1">
        <f>[1]Sheet1!P58</f>
        <v>1610</v>
      </c>
    </row>
    <row r="117" spans="4:4" x14ac:dyDescent="0.2">
      <c r="D117" s="1">
        <f>[1]Sheet1!P59</f>
        <v>1610</v>
      </c>
    </row>
    <row r="118" spans="4:4" x14ac:dyDescent="0.2">
      <c r="D118" s="1">
        <f>[1]Sheet1!P60</f>
        <v>1610</v>
      </c>
    </row>
    <row r="119" spans="4:4" x14ac:dyDescent="0.2">
      <c r="D119" s="1">
        <f>[1]Sheet1!P61</f>
        <v>1610</v>
      </c>
    </row>
    <row r="120" spans="4:4" x14ac:dyDescent="0.2">
      <c r="D120" s="1">
        <f>[1]Sheet1!P62</f>
        <v>1610</v>
      </c>
    </row>
    <row r="121" spans="4:4" x14ac:dyDescent="0.2">
      <c r="D121" s="1">
        <f>[1]Sheet1!P63</f>
        <v>1380</v>
      </c>
    </row>
    <row r="122" spans="4:4" x14ac:dyDescent="0.2">
      <c r="D122" s="1">
        <f>[1]Sheet1!P64</f>
        <v>1380</v>
      </c>
    </row>
    <row r="123" spans="4:4" x14ac:dyDescent="0.2">
      <c r="D123" s="1">
        <f>[1]Sheet1!P65</f>
        <v>1380</v>
      </c>
    </row>
    <row r="124" spans="4:4" x14ac:dyDescent="0.2">
      <c r="D124" s="1">
        <f>[1]Sheet1!P66</f>
        <v>1610</v>
      </c>
    </row>
    <row r="125" spans="4:4" x14ac:dyDescent="0.2">
      <c r="D125" s="1">
        <f>[1]Sheet1!P67</f>
        <v>1610</v>
      </c>
    </row>
    <row r="126" spans="4:4" x14ac:dyDescent="0.2">
      <c r="D126" s="1">
        <f>[1]Sheet1!P68</f>
        <v>1380</v>
      </c>
    </row>
    <row r="127" spans="4:4" x14ac:dyDescent="0.2">
      <c r="D127" s="1">
        <f>[1]Sheet1!P69</f>
        <v>1380</v>
      </c>
    </row>
    <row r="128" spans="4:4" x14ac:dyDescent="0.2">
      <c r="D128" s="1">
        <f>[1]Sheet1!P70</f>
        <v>1610</v>
      </c>
    </row>
    <row r="129" spans="4:4" x14ac:dyDescent="0.2">
      <c r="D129" s="1">
        <f>[1]Sheet1!P71</f>
        <v>1380</v>
      </c>
    </row>
    <row r="130" spans="4:4" x14ac:dyDescent="0.2">
      <c r="D130" s="1">
        <f>[1]Sheet1!P72</f>
        <v>1380</v>
      </c>
    </row>
    <row r="131" spans="4:4" x14ac:dyDescent="0.2">
      <c r="D131" s="1">
        <f>[1]Sheet1!P73</f>
        <v>1610</v>
      </c>
    </row>
    <row r="132" spans="4:4" x14ac:dyDescent="0.2">
      <c r="D132" s="1">
        <f>[1]Sheet1!P74</f>
        <v>1610</v>
      </c>
    </row>
    <row r="133" spans="4:4" x14ac:dyDescent="0.2">
      <c r="D133" s="1">
        <f>[1]Sheet1!P75</f>
        <v>1610</v>
      </c>
    </row>
    <row r="134" spans="4:4" x14ac:dyDescent="0.2">
      <c r="D134" s="1">
        <f>[1]Sheet1!P76</f>
        <v>1380</v>
      </c>
    </row>
    <row r="135" spans="4:4" x14ac:dyDescent="0.2">
      <c r="D135" s="1">
        <f>[1]Sheet1!P77</f>
        <v>1840</v>
      </c>
    </row>
    <row r="136" spans="4:4" x14ac:dyDescent="0.2">
      <c r="D136" s="1">
        <f>[1]Sheet1!P78</f>
        <v>1610</v>
      </c>
    </row>
    <row r="137" spans="4:4" x14ac:dyDescent="0.2">
      <c r="D137" s="1">
        <f>[1]Sheet1!P79</f>
        <v>1610</v>
      </c>
    </row>
    <row r="138" spans="4:4" x14ac:dyDescent="0.2">
      <c r="D138" s="1">
        <f>[1]Sheet1!P80</f>
        <v>1380</v>
      </c>
    </row>
    <row r="139" spans="4:4" x14ac:dyDescent="0.2">
      <c r="D139" s="1">
        <f>[1]Sheet1!P81</f>
        <v>1380</v>
      </c>
    </row>
    <row r="140" spans="4:4" x14ac:dyDescent="0.2">
      <c r="D140" s="1">
        <f>[1]Sheet1!P82</f>
        <v>776.25</v>
      </c>
    </row>
    <row r="141" spans="4:4" x14ac:dyDescent="0.2">
      <c r="D141" s="1">
        <f>[1]Sheet1!P83</f>
        <v>1380</v>
      </c>
    </row>
    <row r="142" spans="4:4" x14ac:dyDescent="0.2">
      <c r="D142" s="1">
        <f>[1]Sheet1!P84</f>
        <v>1182.8499999999999</v>
      </c>
    </row>
    <row r="143" spans="4:4" x14ac:dyDescent="0.2">
      <c r="D143" s="1">
        <f>[1]Sheet1!P85</f>
        <v>1380</v>
      </c>
    </row>
    <row r="144" spans="4:4" x14ac:dyDescent="0.2">
      <c r="D144" s="1">
        <f>[1]Sheet1!P86</f>
        <v>1380</v>
      </c>
    </row>
    <row r="145" spans="4:4" x14ac:dyDescent="0.2">
      <c r="D145" s="1">
        <f>[1]Sheet1!P87</f>
        <v>1380</v>
      </c>
    </row>
    <row r="146" spans="4:4" x14ac:dyDescent="0.2">
      <c r="D146" s="1">
        <f>[1]Sheet1!P88</f>
        <v>1610</v>
      </c>
    </row>
    <row r="147" spans="4:4" x14ac:dyDescent="0.2">
      <c r="D147" s="1">
        <f>[1]Sheet1!P89</f>
        <v>1380</v>
      </c>
    </row>
    <row r="148" spans="4:4" x14ac:dyDescent="0.2">
      <c r="D148" s="1">
        <f>[1]Sheet1!P90</f>
        <v>1182.8499999999999</v>
      </c>
    </row>
    <row r="149" spans="4:4" x14ac:dyDescent="0.2">
      <c r="D149" s="1">
        <f>[1]Sheet1!P91</f>
        <v>1379.99</v>
      </c>
    </row>
    <row r="150" spans="4:4" x14ac:dyDescent="0.2">
      <c r="D150" s="1">
        <f>[1]Sheet1!P92</f>
        <v>1380</v>
      </c>
    </row>
    <row r="151" spans="4:4" x14ac:dyDescent="0.2">
      <c r="D151" s="1">
        <f>[1]Sheet1!P93</f>
        <v>1380</v>
      </c>
    </row>
    <row r="152" spans="4:4" x14ac:dyDescent="0.2">
      <c r="D152" s="1">
        <f>[1]Sheet1!P94</f>
        <v>1380</v>
      </c>
    </row>
    <row r="153" spans="4:4" x14ac:dyDescent="0.2">
      <c r="D153" s="1">
        <f>[1]Sheet1!P95</f>
        <v>1380</v>
      </c>
    </row>
    <row r="154" spans="4:4" x14ac:dyDescent="0.2">
      <c r="D154" s="1">
        <f>[1]Sheet1!P96</f>
        <v>1577.14</v>
      </c>
    </row>
    <row r="155" spans="4:4" x14ac:dyDescent="0.2">
      <c r="D155" s="1">
        <f>[1]Sheet1!P97</f>
        <v>1840</v>
      </c>
    </row>
    <row r="156" spans="4:4" x14ac:dyDescent="0.2">
      <c r="D156" s="1">
        <f>[1]Sheet1!P98</f>
        <v>1379.99</v>
      </c>
    </row>
    <row r="157" spans="4:4" x14ac:dyDescent="0.2">
      <c r="D157" s="1">
        <f>[1]Sheet1!P99</f>
        <v>1840</v>
      </c>
    </row>
    <row r="158" spans="4:4" x14ac:dyDescent="0.2">
      <c r="D158" s="1">
        <f>[1]Sheet1!P100</f>
        <v>1182.8499999999999</v>
      </c>
    </row>
    <row r="159" spans="4:4" x14ac:dyDescent="0.2">
      <c r="D159" s="1">
        <f>[1]Sheet1!P101</f>
        <v>1182.8499999999999</v>
      </c>
    </row>
    <row r="160" spans="4:4" x14ac:dyDescent="0.2">
      <c r="D160" s="1">
        <f>[1]Sheet1!P102</f>
        <v>1380</v>
      </c>
    </row>
    <row r="161" spans="4:4" x14ac:dyDescent="0.2">
      <c r="D161" s="1">
        <f>[1]Sheet1!P103</f>
        <v>1182.8499999999999</v>
      </c>
    </row>
    <row r="162" spans="4:4" x14ac:dyDescent="0.2">
      <c r="D162" s="1">
        <f>[1]Sheet1!P104</f>
        <v>1380</v>
      </c>
    </row>
    <row r="163" spans="4:4" x14ac:dyDescent="0.2">
      <c r="D163" s="1">
        <f>[1]Sheet1!P105</f>
        <v>345</v>
      </c>
    </row>
    <row r="164" spans="4:4" x14ac:dyDescent="0.2">
      <c r="D164" s="1" t="str">
        <f>[1]Sheet1!P106</f>
        <v>-</v>
      </c>
    </row>
    <row r="165" spans="4:4" x14ac:dyDescent="0.2">
      <c r="D165" s="1">
        <f>[1]Sheet1!P107</f>
        <v>690</v>
      </c>
    </row>
    <row r="166" spans="4:4" x14ac:dyDescent="0.2">
      <c r="D166" s="1">
        <f>SUM(D61:D165)</f>
        <v>146842.62000000002</v>
      </c>
    </row>
  </sheetData>
  <mergeCells count="11">
    <mergeCell ref="D59:N59"/>
    <mergeCell ref="D4:K4"/>
    <mergeCell ref="C6:C7"/>
    <mergeCell ref="AA6:AA7"/>
    <mergeCell ref="A6:A7"/>
    <mergeCell ref="B6:B7"/>
    <mergeCell ref="P6:P7"/>
    <mergeCell ref="Q6:T6"/>
    <mergeCell ref="V6:Y6"/>
    <mergeCell ref="U6:U7"/>
    <mergeCell ref="Z6:Z7"/>
  </mergeCells>
  <pageMargins left="0.74803149606299213" right="0.74803149606299213" top="0.19685039370078741" bottom="0.19685039370078741" header="0.15748031496062992" footer="0.15748031496062992"/>
  <pageSetup paperSize="9" scale="99" fitToWidth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B2E894"/>
  </sheetPr>
  <dimension ref="A1:U33"/>
  <sheetViews>
    <sheetView workbookViewId="0">
      <selection activeCell="R43" sqref="R43"/>
    </sheetView>
  </sheetViews>
  <sheetFormatPr defaultColWidth="9.140625" defaultRowHeight="12.75" x14ac:dyDescent="0.2"/>
  <cols>
    <col min="1" max="1" width="40.5703125" style="220" bestFit="1" customWidth="1"/>
    <col min="2" max="13" width="9.5703125" style="220" bestFit="1" customWidth="1"/>
    <col min="14" max="21" width="10.140625" style="220" bestFit="1" customWidth="1"/>
    <col min="22" max="16384" width="9.140625" style="220"/>
  </cols>
  <sheetData>
    <row r="1" spans="1:21" ht="15.75" x14ac:dyDescent="0.25">
      <c r="A1" s="219" t="s">
        <v>91</v>
      </c>
    </row>
    <row r="2" spans="1:21" ht="13.5" thickBot="1" x14ac:dyDescent="0.25">
      <c r="A2" s="221"/>
    </row>
    <row r="3" spans="1:21" s="222" customFormat="1" x14ac:dyDescent="0.2">
      <c r="A3" s="350" t="s">
        <v>92</v>
      </c>
      <c r="B3" s="252">
        <f>'Сводный РДДС'!D6</f>
        <v>45292</v>
      </c>
      <c r="C3" s="252">
        <f>'Сводный РДДС'!E6</f>
        <v>45323</v>
      </c>
      <c r="D3" s="252">
        <f>'Сводный РДДС'!F6</f>
        <v>45352</v>
      </c>
      <c r="E3" s="252">
        <f>'Сводный РДДС'!G6</f>
        <v>45383</v>
      </c>
      <c r="F3" s="252">
        <f>'Сводный РДДС'!H6</f>
        <v>45413</v>
      </c>
      <c r="G3" s="252">
        <f>'Сводный РДДС'!I6</f>
        <v>45444</v>
      </c>
      <c r="H3" s="252">
        <f>'Сводный РДДС'!J6</f>
        <v>45474</v>
      </c>
      <c r="I3" s="252">
        <f>'Сводный РДДС'!K6</f>
        <v>45505</v>
      </c>
      <c r="J3" s="252">
        <f>'Сводный РДДС'!L6</f>
        <v>45536</v>
      </c>
      <c r="K3" s="252">
        <f>'Сводный РДДС'!M6</f>
        <v>45566</v>
      </c>
      <c r="L3" s="252">
        <f>'Сводный РДДС'!N6</f>
        <v>45597</v>
      </c>
      <c r="M3" s="252">
        <f>'Сводный РДДС'!O6</f>
        <v>45627</v>
      </c>
      <c r="N3" s="352" t="s">
        <v>64</v>
      </c>
      <c r="O3" s="353"/>
      <c r="P3" s="353"/>
      <c r="Q3" s="354"/>
      <c r="R3" s="352" t="s">
        <v>65</v>
      </c>
      <c r="S3" s="353"/>
      <c r="T3" s="353"/>
      <c r="U3" s="355"/>
    </row>
    <row r="4" spans="1:21" s="222" customFormat="1" x14ac:dyDescent="0.2">
      <c r="A4" s="351"/>
      <c r="B4" s="223" t="s">
        <v>40</v>
      </c>
      <c r="C4" s="223" t="s">
        <v>41</v>
      </c>
      <c r="D4" s="223" t="s">
        <v>42</v>
      </c>
      <c r="E4" s="223" t="s">
        <v>43</v>
      </c>
      <c r="F4" s="223" t="s">
        <v>44</v>
      </c>
      <c r="G4" s="223" t="s">
        <v>45</v>
      </c>
      <c r="H4" s="223" t="s">
        <v>46</v>
      </c>
      <c r="I4" s="223" t="s">
        <v>47</v>
      </c>
      <c r="J4" s="223" t="s">
        <v>48</v>
      </c>
      <c r="K4" s="223" t="s">
        <v>49</v>
      </c>
      <c r="L4" s="223" t="s">
        <v>50</v>
      </c>
      <c r="M4" s="223" t="s">
        <v>51</v>
      </c>
      <c r="N4" s="223" t="s">
        <v>58</v>
      </c>
      <c r="O4" s="223" t="s">
        <v>59</v>
      </c>
      <c r="P4" s="223" t="s">
        <v>60</v>
      </c>
      <c r="Q4" s="223" t="s">
        <v>61</v>
      </c>
      <c r="R4" s="223" t="s">
        <v>58</v>
      </c>
      <c r="S4" s="223" t="s">
        <v>59</v>
      </c>
      <c r="T4" s="223" t="s">
        <v>60</v>
      </c>
      <c r="U4" s="253" t="s">
        <v>61</v>
      </c>
    </row>
    <row r="5" spans="1:21" x14ac:dyDescent="0.2">
      <c r="A5" s="254" t="str">
        <f>'Продукция и цена '!A3</f>
        <v xml:space="preserve">Индивидуальные консультации </v>
      </c>
      <c r="B5" s="224">
        <f>'Сводный РДДС'!$D$43/'Сводный РДДС'!$D$8*Продажи!B5</f>
        <v>1.1562029990424074</v>
      </c>
      <c r="C5" s="224">
        <f>'Сводный РДДС'!E43/'Сводный РДДС'!E8*Продажи!C5</f>
        <v>1.1761048402525349</v>
      </c>
      <c r="D5" s="224">
        <f>'Сводный РДДС'!F43/'Сводный РДДС'!F8*Продажи!D5</f>
        <v>1.076328995373153</v>
      </c>
      <c r="E5" s="224">
        <f>'Сводный РДДС'!G43/'Сводный РДДС'!G8*Продажи!E5</f>
        <v>1.1970610611738848</v>
      </c>
      <c r="F5" s="224">
        <f>'Сводный РДДС'!H43/'Сводный РДДС'!H8*Продажи!F5</f>
        <v>1.2500909642207398</v>
      </c>
      <c r="G5" s="224">
        <f>'Сводный РДДС'!I43/'Сводный РДДС'!I8*Продажи!G5</f>
        <v>5.8410194960813522</v>
      </c>
      <c r="H5" s="224" t="e">
        <f>'Сводный РДДС'!J43/'Сводный РДДС'!J8*Продажи!H5</f>
        <v>#DIV/0!</v>
      </c>
      <c r="I5" s="224">
        <f>'Сводный РДДС'!K43/'Сводный РДДС'!K8*Продажи!I5</f>
        <v>0</v>
      </c>
      <c r="J5" s="224">
        <f>'Сводный РДДС'!L43/'Сводный РДДС'!L8*Продажи!J5</f>
        <v>1.216839854186347</v>
      </c>
      <c r="K5" s="224">
        <f>'Сводный РДДС'!M43/'Сводный РДДС'!M8*Продажи!K5</f>
        <v>0.97300191204588904</v>
      </c>
      <c r="L5" s="224">
        <f>'Сводный РДДС'!N43/'Сводный РДДС'!N8*Продажи!L5</f>
        <v>1.9060645161290324</v>
      </c>
      <c r="M5" s="224">
        <f>'Сводный РДДС'!O43/'Сводный РДДС'!O8*Продажи!M5</f>
        <v>1.8916840536512667</v>
      </c>
      <c r="N5" s="224">
        <f>'Сводный РДДС'!Q43/'Сводный РДДС'!Q8*Продажи!O5</f>
        <v>15.370039525691698</v>
      </c>
      <c r="O5" s="224">
        <f>'Сводный РДДС'!R43/'Сводный РДДС'!R8*Продажи!P5</f>
        <v>17.701730994152047</v>
      </c>
      <c r="P5" s="224">
        <f>'Сводный РДДС'!S43/'Сводный РДДС'!S8*Продажи!Q5</f>
        <v>7.0834285714285716</v>
      </c>
      <c r="Q5" s="224">
        <f>'Сводный РДДС'!T43/'Сводный РДДС'!T8*Продажи!R5</f>
        <v>15.370039525691698</v>
      </c>
      <c r="R5" s="224">
        <f>'Сводный РДДС'!V43/'Сводный РДДС'!V8*Продажи!T5</f>
        <v>14.542112629123626</v>
      </c>
      <c r="S5" s="224">
        <f>'Сводный РДДС'!W43/'Сводный РДДС'!W8*Продажи!U5</f>
        <v>14.358173942019327</v>
      </c>
      <c r="T5" s="224">
        <f>'Сводный РДДС'!X43/'Сводный РДДС'!X8*Продажи!V5</f>
        <v>5.4065178273908696</v>
      </c>
      <c r="U5" s="255">
        <f>'Сводный РДДС'!Y43/'Сводный РДДС'!Y8*Продажи!W5</f>
        <v>14.542112629123626</v>
      </c>
    </row>
    <row r="6" spans="1:21" x14ac:dyDescent="0.2">
      <c r="A6" s="254" t="str">
        <f>'Продукция и цена '!A4</f>
        <v>Курсы английского языка младших школьников  1-4 классы</v>
      </c>
      <c r="B6" s="224">
        <f>'Сводный РДДС'!D43/'Сводный РДДС'!D8*Продажи!B6</f>
        <v>1.849924798467852</v>
      </c>
      <c r="C6" s="224">
        <f>'Сводный РДДС'!E43/'Сводный РДДС'!E8*Продажи!C6</f>
        <v>1.8817677444040559</v>
      </c>
      <c r="D6" s="224">
        <f>'Сводный РДДС'!F43/'Сводный РДДС'!F8*Продажи!D6</f>
        <v>1.7221263925970449</v>
      </c>
      <c r="E6" s="224">
        <f>'Сводный РДДС'!G43/'Сводный РДДС'!G8*Продажи!E6</f>
        <v>1.9152976978782157</v>
      </c>
      <c r="F6" s="224">
        <f>'Сводный РДДС'!H43/'Сводный РДДС'!H8*Продажи!F6</f>
        <v>2.0001455427531836</v>
      </c>
      <c r="G6" s="224">
        <f>'Сводный РДДС'!I43/'Сводный РДДС'!I8*Продажи!G6</f>
        <v>9.3456311937301635</v>
      </c>
      <c r="H6" s="224" t="e">
        <f>'Сводный РДДС'!J43/'Сводный РДДС'!J8*Продажи!H6</f>
        <v>#DIV/0!</v>
      </c>
      <c r="I6" s="224">
        <f>'Сводный РДДС'!K43/'Сводный РДДС'!K8*Продажи!I6</f>
        <v>0</v>
      </c>
      <c r="J6" s="224">
        <f>'Сводный РДДС'!L43/'Сводный РДДС'!L8*Продажи!J6</f>
        <v>1.9469437666981553</v>
      </c>
      <c r="K6" s="224">
        <f>'Сводный РДДС'!M43/'Сводный РДДС'!M8*Продажи!K6</f>
        <v>1.5568030592734226</v>
      </c>
      <c r="L6" s="224">
        <f>'Сводный РДДС'!N43/'Сводный РДДС'!N8*Продажи!L6</f>
        <v>3.0497032258064518</v>
      </c>
      <c r="M6" s="224">
        <f>'Сводный РДДС'!O43/'Сводный РДДС'!O8*Продажи!M6</f>
        <v>3.0266944858420266</v>
      </c>
      <c r="N6" s="224">
        <f>'Сводный РДДС'!Q43/'Сводный РДДС'!Q8*Продажи!O6</f>
        <v>24.592063241106718</v>
      </c>
      <c r="O6" s="224">
        <f>'Сводный РДДС'!R43/'Сводный РДДС'!R8*Продажи!P6</f>
        <v>28.322769590643276</v>
      </c>
      <c r="P6" s="224">
        <f>'Сводный РДДС'!S43/'Сводный РДДС'!S8*Продажи!Q6</f>
        <v>11.333485714285715</v>
      </c>
      <c r="Q6" s="224">
        <f>'Сводный РДДС'!T43/'Сводный РДДС'!T8*Продажи!R6</f>
        <v>24.592063241106718</v>
      </c>
      <c r="R6" s="224">
        <f>'Сводный РДДС'!V43/'Сводный РДДС'!V8*Продажи!T6</f>
        <v>21.813168943685437</v>
      </c>
      <c r="S6" s="224">
        <f>'Сводный РДДС'!W43/'Сводный РДДС'!W8*Продажи!U6</f>
        <v>21.537260913028991</v>
      </c>
      <c r="T6" s="224">
        <f>'Сводный РДДС'!X43/'Сводный РДДС'!X8*Продажи!V6</f>
        <v>8.1097767410863035</v>
      </c>
      <c r="U6" s="255">
        <f>'Сводный РДДС'!Y43/'Сводный РДДС'!Y8*Продажи!W6</f>
        <v>21.813168943685437</v>
      </c>
    </row>
    <row r="7" spans="1:21" x14ac:dyDescent="0.2">
      <c r="A7" s="254" t="str">
        <f>'Продукция и цена '!A5</f>
        <v xml:space="preserve">Курсы английского языка для школьников  5-8 класс </v>
      </c>
      <c r="B7" s="224">
        <f>'Сводный РДДС'!D43/'Сводный РДДС'!D8*Продажи!B7</f>
        <v>1.849924798467852</v>
      </c>
      <c r="C7" s="224">
        <f>'Сводный РДДС'!E43/'Сводный РДДС'!E8*Продажи!C7</f>
        <v>1.8817677444040559</v>
      </c>
      <c r="D7" s="224">
        <f>'Сводный РДДС'!F43/'Сводный РДДС'!F8*Продажи!D7</f>
        <v>1.7221263925970449</v>
      </c>
      <c r="E7" s="224">
        <f>'Сводный РДДС'!G43/'Сводный РДДС'!G8*Продажи!E7</f>
        <v>1.9152976978782157</v>
      </c>
      <c r="F7" s="224">
        <v>10</v>
      </c>
      <c r="G7" s="224">
        <f>'Сводный РДДС'!I43/'Сводный РДДС'!I8*Продажи!G7</f>
        <v>9.3456311937301635</v>
      </c>
      <c r="H7" s="224" t="e">
        <f>'Сводный РДДС'!J43/'Сводный РДДС'!J8*Продажи!H7</f>
        <v>#DIV/0!</v>
      </c>
      <c r="I7" s="224">
        <f>'Сводный РДДС'!K43/'Сводный РДДС'!K8*Продажи!I7</f>
        <v>0</v>
      </c>
      <c r="J7" s="224">
        <f>'Сводный РДДС'!L43/'Сводный РДДС'!L8*Продажи!J7</f>
        <v>1.9469437666981553</v>
      </c>
      <c r="K7" s="224">
        <f>'Сводный РДДС'!M43/'Сводный РДДС'!M8*Продажи!K7</f>
        <v>1.5568030592734226</v>
      </c>
      <c r="L7" s="224">
        <f>'Сводный РДДС'!N43/'Сводный РДДС'!N8*Продажи!L7</f>
        <v>3.0497032258064518</v>
      </c>
      <c r="M7" s="224">
        <f>'Сводный РДДС'!O43/'Сводный РДДС'!O8*Продажи!M7</f>
        <v>3.0266944858420266</v>
      </c>
      <c r="N7" s="224">
        <f>'Сводный РДДС'!Q43/'Сводный РДДС'!Q8*Продажи!O7</f>
        <v>24.592063241106718</v>
      </c>
      <c r="O7" s="224">
        <f>'Сводный РДДС'!R43/'Сводный РДДС'!R8*Продажи!P7</f>
        <v>28.322769590643276</v>
      </c>
      <c r="P7" s="224">
        <f>'Сводный РДДС'!S43/'Сводный РДДС'!S8*Продажи!Q7</f>
        <v>11.333485714285715</v>
      </c>
      <c r="Q7" s="224">
        <f>'Сводный РДДС'!T43/'Сводный РДДС'!T8*Продажи!R7</f>
        <v>24.592063241106718</v>
      </c>
      <c r="R7" s="224">
        <f>'Сводный РДДС'!V43/'Сводный РДДС'!V8*Продажи!T7</f>
        <v>21.813168943685437</v>
      </c>
      <c r="S7" s="224">
        <f>'Сводный РДДС'!W43/'Сводный РДДС'!W8*Продажи!U7</f>
        <v>21.537260913028991</v>
      </c>
      <c r="T7" s="224">
        <f>'Сводный РДДС'!X43/'Сводный РДДС'!X8*Продажи!V7</f>
        <v>8.1097767410863035</v>
      </c>
      <c r="U7" s="255">
        <f>'Сводный РДДС'!Y43/'Сводный РДДС'!Y8*Продажи!W7</f>
        <v>21.813168943685437</v>
      </c>
    </row>
    <row r="8" spans="1:21" x14ac:dyDescent="0.2">
      <c r="A8" s="254" t="str">
        <f>'Продукция и цена '!A6</f>
        <v xml:space="preserve">Курсы английского языка по подготовке к ОГЭ </v>
      </c>
      <c r="B8" s="224">
        <f>'Сводный РДДС'!D43/'Сводный РДДС'!D8*Продажи!B8</f>
        <v>0.69372179942544454</v>
      </c>
      <c r="C8" s="224">
        <f>'Сводный РДДС'!E43/'Сводный РДДС'!E8*Продажи!C8</f>
        <v>0.705662904151521</v>
      </c>
      <c r="D8" s="224">
        <f>'Сводный РДДС'!F43/'Сводный РДДС'!F8*Продажи!D8</f>
        <v>0.64579739722389184</v>
      </c>
      <c r="E8" s="224">
        <f>'Сводный РДДС'!G43/'Сводный РДДС'!G8*Продажи!E8</f>
        <v>0.71823663670433091</v>
      </c>
      <c r="F8" s="224">
        <v>4</v>
      </c>
      <c r="G8" s="224">
        <f>'Сводный РДДС'!I43/'Сводный РДДС'!I8*Продажи!G8</f>
        <v>3.5046116976488113</v>
      </c>
      <c r="H8" s="224" t="e">
        <f>'Сводный РДДС'!J43/'Сводный РДДС'!J8*Продажи!H8</f>
        <v>#DIV/0!</v>
      </c>
      <c r="I8" s="224">
        <f>'Сводный РДДС'!K43/'Сводный РДДС'!K8*Продажи!I8</f>
        <v>0</v>
      </c>
      <c r="J8" s="224">
        <f>'Сводный РДДС'!L43/'Сводный РДДС'!L8*Продажи!J8</f>
        <v>0.73010391251180828</v>
      </c>
      <c r="K8" s="224">
        <f>'Сводный РДДС'!M43/'Сводный РДДС'!M8*Продажи!K8</f>
        <v>0.58380114722753351</v>
      </c>
      <c r="L8" s="224">
        <f>'Сводный РДДС'!N43/'Сводный РДДС'!N8*Продажи!L8</f>
        <v>1.1436387096774194</v>
      </c>
      <c r="M8" s="224">
        <f>'Сводный РДДС'!O43/'Сводный РДДС'!O8*Продажи!M8</f>
        <v>1.1350104321907599</v>
      </c>
      <c r="N8" s="224">
        <f>'Сводный РДДС'!Q43/'Сводный РДДС'!Q8*Продажи!O8</f>
        <v>9.2220237154150198</v>
      </c>
      <c r="O8" s="224">
        <f>'Сводный РДДС'!R43/'Сводный РДДС'!R8*Продажи!P8</f>
        <v>10.621038596491228</v>
      </c>
      <c r="P8" s="224">
        <f>'Сводный РДДС'!S43/'Сводный РДДС'!S8*Продажи!Q8</f>
        <v>4.250057142857143</v>
      </c>
      <c r="Q8" s="224">
        <f>'Сводный РДДС'!T43/'Сводный РДДС'!T8*Продажи!R8</f>
        <v>9.2220237154150198</v>
      </c>
      <c r="R8" s="224">
        <f>'Сводный РДДС'!V43/'Сводный РДДС'!V8*Продажи!T8</f>
        <v>9.6947417527490831</v>
      </c>
      <c r="S8" s="224">
        <f>'Сводный РДДС'!W43/'Сводный РДДС'!W8*Продажи!U8</f>
        <v>9.5721159613462188</v>
      </c>
      <c r="T8" s="224">
        <f>'Сводный РДДС'!X43/'Сводный РДДС'!X8*Продажи!V8</f>
        <v>3.6043452182605797</v>
      </c>
      <c r="U8" s="255">
        <f>'Сводный РДДС'!Y43/'Сводный РДДС'!Y8*Продажи!W8</f>
        <v>9.6947417527490831</v>
      </c>
    </row>
    <row r="9" spans="1:21" x14ac:dyDescent="0.2">
      <c r="A9" s="254" t="str">
        <f>'Продукция и цена '!A7</f>
        <v>Курсы английского языка по подготовке к ЕГЭ</v>
      </c>
      <c r="B9" s="224">
        <f>'Сводный РДДС'!D43/'Сводный РДДС'!D8*Продажи!B9</f>
        <v>0.69372179942544454</v>
      </c>
      <c r="C9" s="224">
        <f>'Сводный РДДС'!E43/'Сводный РДДС'!E8*Продажи!C9</f>
        <v>0.705662904151521</v>
      </c>
      <c r="D9" s="224">
        <f>'Сводный РДДС'!F43/'Сводный РДДС'!F8*Продажи!D9</f>
        <v>0.64579739722389184</v>
      </c>
      <c r="E9" s="224">
        <f>'Сводный РДДС'!G43/'Сводный РДДС'!G8*Продажи!E9</f>
        <v>0.71823663670433091</v>
      </c>
      <c r="F9" s="224">
        <f>'Сводный РДДС'!H43/'Сводный РДДС'!H8*Продажи!F9</f>
        <v>0.75005457853244384</v>
      </c>
      <c r="G9" s="224">
        <f>'Сводный РДДС'!I43/'Сводный РДДС'!I8*Продажи!G9</f>
        <v>3.5046116976488113</v>
      </c>
      <c r="H9" s="224" t="e">
        <f>'Сводный РДДС'!J43/'Сводный РДДС'!J8*Продажи!H9</f>
        <v>#DIV/0!</v>
      </c>
      <c r="I9" s="224">
        <f>'Сводный РДДС'!K43/'Сводный РДДС'!K8*Продажи!I9</f>
        <v>0</v>
      </c>
      <c r="J9" s="224">
        <f>'Сводный РДДС'!L43/'Сводный РДДС'!L8*Продажи!J9</f>
        <v>0.73010391251180828</v>
      </c>
      <c r="K9" s="224">
        <f>'Сводный РДДС'!M43/'Сводный РДДС'!M8*Продажи!K9</f>
        <v>0.58380114722753351</v>
      </c>
      <c r="L9" s="224">
        <f>'Сводный РДДС'!N43/'Сводный РДДС'!N8*Продажи!L9</f>
        <v>1.1436387096774194</v>
      </c>
      <c r="M9" s="224">
        <f>'Сводный РДДС'!O43/'Сводный РДДС'!O8*Продажи!M9</f>
        <v>1.1350104321907599</v>
      </c>
      <c r="N9" s="224">
        <f>'Сводный РДДС'!Q43/'Сводный РДДС'!Q8*Продажи!O9</f>
        <v>9.2220237154150198</v>
      </c>
      <c r="O9" s="224">
        <f>'Сводный РДДС'!R43/'Сводный РДДС'!R8*Продажи!P9</f>
        <v>10.621038596491228</v>
      </c>
      <c r="P9" s="224">
        <f>'Сводный РДДС'!S43/'Сводный РДДС'!S8*Продажи!Q9</f>
        <v>4.250057142857143</v>
      </c>
      <c r="Q9" s="224">
        <f>'Сводный РДДС'!T43/'Сводный РДДС'!T8*Продажи!R9</f>
        <v>9.2220237154150198</v>
      </c>
      <c r="R9" s="224">
        <f>'Сводный РДДС'!V43/'Сводный РДДС'!V8*Продажи!T9</f>
        <v>9.6947417527490831</v>
      </c>
      <c r="S9" s="224">
        <f>'Сводный РДДС'!W43/'Сводный РДДС'!W8*Продажи!U9</f>
        <v>9.5721159613462188</v>
      </c>
      <c r="T9" s="224">
        <f>'Сводный РДДС'!X43/'Сводный РДДС'!X8*Продажи!V9</f>
        <v>3.6043452182605797</v>
      </c>
      <c r="U9" s="255">
        <f>'Сводный РДДС'!Y43/'Сводный РДДС'!Y8*Продажи!W9</f>
        <v>9.6947417527490831</v>
      </c>
    </row>
    <row r="10" spans="1:21" x14ac:dyDescent="0.2">
      <c r="A10" s="254" t="str">
        <f>'Продукция и цена '!A8</f>
        <v xml:space="preserve">Курсы английского для взрослых </v>
      </c>
      <c r="B10" s="224">
        <f>'Сводный РДДС'!D43/'Сводный РДДС'!D8*Продажи!B10</f>
        <v>0.69372179942544454</v>
      </c>
      <c r="C10" s="224">
        <f>'Сводный РДДС'!E43/'Сводный РДДС'!E8*Продажи!C10</f>
        <v>0.705662904151521</v>
      </c>
      <c r="D10" s="224">
        <f>'Сводный РДДС'!F43/'Сводный РДДС'!F8*Продажи!D10</f>
        <v>0.64579739722389184</v>
      </c>
      <c r="E10" s="224">
        <f>'Сводный РДДС'!G43/'Сводный РДДС'!G8*Продажи!E10</f>
        <v>0.71823663670433091</v>
      </c>
      <c r="F10" s="224">
        <f>'Сводный РДДС'!H43/'Сводный РДДС'!H8*Продажи!F10</f>
        <v>0.75005457853244384</v>
      </c>
      <c r="G10" s="224">
        <f>'Сводный РДДС'!I43/'Сводный РДДС'!I8*Продажи!G10</f>
        <v>3.5046116976488113</v>
      </c>
      <c r="H10" s="224" t="e">
        <f>'Сводный РДДС'!J43/'Сводный РДДС'!J8*Продажи!H10</f>
        <v>#DIV/0!</v>
      </c>
      <c r="I10" s="224">
        <f>'Сводный РДДС'!K43/'Сводный РДДС'!K8*Продажи!I10</f>
        <v>0</v>
      </c>
      <c r="J10" s="224">
        <f>'Сводный РДДС'!L43/'Сводный РДДС'!L8*Продажи!J10</f>
        <v>0.73010391251180828</v>
      </c>
      <c r="K10" s="224">
        <f>'Сводный РДДС'!M43/'Сводный РДДС'!M8*Продажи!K10</f>
        <v>0.58380114722753351</v>
      </c>
      <c r="L10" s="224">
        <f>'Сводный РДДС'!N43/'Сводный РДДС'!N8*Продажи!L10</f>
        <v>1.1436387096774194</v>
      </c>
      <c r="M10" s="224">
        <f>'Сводный РДДС'!O43/'Сводный РДДС'!O8*Продажи!M10</f>
        <v>1.1350104321907599</v>
      </c>
      <c r="N10" s="224">
        <f>'Сводный РДДС'!Q43/'Сводный РДДС'!Q8*Продажи!O10</f>
        <v>9.2220237154150198</v>
      </c>
      <c r="O10" s="224">
        <f>'Сводный РДДС'!R43/'Сводный РДДС'!R8*Продажи!P10</f>
        <v>10.621038596491228</v>
      </c>
      <c r="P10" s="224">
        <f>'Сводный РДДС'!S43/'Сводный РДДС'!S8*Продажи!Q10</f>
        <v>4.250057142857143</v>
      </c>
      <c r="Q10" s="224">
        <f>'Сводный РДДС'!T43/'Сводный РДДС'!T8*Продажи!R10</f>
        <v>9.2220237154150198</v>
      </c>
      <c r="R10" s="224">
        <f>'Сводный РДДС'!V43/'Сводный РДДС'!V8*Продажи!T10</f>
        <v>9.6947417527490831</v>
      </c>
      <c r="S10" s="224">
        <f>'Сводный РДДС'!W43/'Сводный РДДС'!W8*Продажи!U10</f>
        <v>9.5721159613462188</v>
      </c>
      <c r="T10" s="224">
        <f>'Сводный РДДС'!X43/'Сводный РДДС'!X8*Продажи!V10</f>
        <v>3.6043452182605797</v>
      </c>
      <c r="U10" s="255">
        <f>'Сводный РДДС'!Y43/'Сводный РДДС'!Y8*Продажи!W10</f>
        <v>9.6947417527490831</v>
      </c>
    </row>
    <row r="11" spans="1:21" x14ac:dyDescent="0.2">
      <c r="A11" s="254" t="str">
        <f>'Продукция и цена '!A9</f>
        <v>Курсы русского языка по подготовке к ОГЭ И ЕГЭ</v>
      </c>
      <c r="B11" s="224">
        <f>'Сводный РДДС'!D43/'Сводный РДДС'!D8*Продажи!B11</f>
        <v>0.69372179942544454</v>
      </c>
      <c r="C11" s="224">
        <f>'Сводный РДДС'!E43/'Сводный РДДС'!E8*Продажи!C11</f>
        <v>0.705662904151521</v>
      </c>
      <c r="D11" s="224">
        <f>'Сводный РДДС'!F43/'Сводный РДДС'!F8*Продажи!D11</f>
        <v>0.64579739722389184</v>
      </c>
      <c r="E11" s="224">
        <f>'Сводный РДДС'!G43/'Сводный РДДС'!G8*Продажи!E11</f>
        <v>0.71823663670433091</v>
      </c>
      <c r="F11" s="224">
        <f>'Сводный РДДС'!H43/'Сводный РДДС'!H8*Продажи!F11</f>
        <v>0.75005457853244384</v>
      </c>
      <c r="G11" s="224">
        <f>'Сводный РДДС'!I43/'Сводный РДДС'!I8*Продажи!G11</f>
        <v>3.5046116976488113</v>
      </c>
      <c r="H11" s="224" t="e">
        <f>'Сводный РДДС'!J43/'Сводный РДДС'!J8*Продажи!H11</f>
        <v>#DIV/0!</v>
      </c>
      <c r="I11" s="224">
        <f>'Сводный РДДС'!K43/'Сводный РДДС'!K8*Продажи!I11</f>
        <v>0</v>
      </c>
      <c r="J11" s="224">
        <f>'Сводный РДДС'!L43/'Сводный РДДС'!L8*Продажи!J11</f>
        <v>0.73010391251180828</v>
      </c>
      <c r="K11" s="224">
        <f>'Сводный РДДС'!M43/'Сводный РДДС'!M8*Продажи!K11</f>
        <v>0.58380114722753351</v>
      </c>
      <c r="L11" s="224">
        <f>'Сводный РДДС'!N43/'Сводный РДДС'!N8*Продажи!L11</f>
        <v>1.1436387096774194</v>
      </c>
      <c r="M11" s="224">
        <f>'Сводный РДДС'!O43/'Сводный РДДС'!O8*Продажи!M11</f>
        <v>1.1350104321907599</v>
      </c>
      <c r="N11" s="224">
        <f>'Сводный РДДС'!Q43/'Сводный РДДС'!Q8*Продажи!O11</f>
        <v>9.2220237154150198</v>
      </c>
      <c r="O11" s="224">
        <f>'Сводный РДДС'!R43/'Сводный РДДС'!R8*Продажи!P11</f>
        <v>10.621038596491228</v>
      </c>
      <c r="P11" s="224">
        <f>'Сводный РДДС'!S43/'Сводный РДДС'!S8*Продажи!Q11</f>
        <v>4.250057142857143</v>
      </c>
      <c r="Q11" s="224">
        <f>'Сводный РДДС'!T43/'Сводный РДДС'!T8*Продажи!R11</f>
        <v>9.2220237154150198</v>
      </c>
      <c r="R11" s="224">
        <f>'Сводный РДДС'!V43/'Сводный РДДС'!V8*Продажи!T11</f>
        <v>9.6947417527490831</v>
      </c>
      <c r="S11" s="224">
        <f>'Сводный РДДС'!W43/'Сводный РДДС'!W8*Продажи!U11</f>
        <v>9.5721159613462188</v>
      </c>
      <c r="T11" s="224">
        <f>'Сводный РДДС'!X43/'Сводный РДДС'!X8*Продажи!V11</f>
        <v>3.6043452182605797</v>
      </c>
      <c r="U11" s="255">
        <f>'Сводный РДДС'!Y43/'Сводный РДДС'!Y8*Продажи!W11</f>
        <v>9.6947417527490831</v>
      </c>
    </row>
    <row r="12" spans="1:21" x14ac:dyDescent="0.2">
      <c r="A12" s="254" t="str">
        <f>'Продукция и цена '!A10</f>
        <v xml:space="preserve">Курсы русского языка детям  мигрантам </v>
      </c>
      <c r="B12" s="224">
        <f>'Сводный РДДС'!D43/'Сводный РДДС'!D8*Продажи!B12</f>
        <v>0.69372179942544454</v>
      </c>
      <c r="C12" s="224">
        <f>'Сводный РДДС'!E43/'Сводный РДДС'!E8*Продажи!C12</f>
        <v>0.705662904151521</v>
      </c>
      <c r="D12" s="224">
        <f>'Сводный РДДС'!F43/'Сводный РДДС'!F8*Продажи!D12</f>
        <v>0.64579739722389184</v>
      </c>
      <c r="E12" s="224">
        <f>'Сводный РДДС'!G43/'Сводный РДДС'!G8*Продажи!E12</f>
        <v>0.71823663670433091</v>
      </c>
      <c r="F12" s="224">
        <f>'Сводный РДДС'!H43/'Сводный РДДС'!H8*Продажи!F12</f>
        <v>0.75005457853244384</v>
      </c>
      <c r="G12" s="224">
        <f>'Сводный РДДС'!I43/'Сводный РДДС'!I8*Продажи!G12</f>
        <v>3.5046116976488113</v>
      </c>
      <c r="H12" s="224" t="e">
        <f>'Сводный РДДС'!J43/'Сводный РДДС'!J8*Продажи!H12</f>
        <v>#DIV/0!</v>
      </c>
      <c r="I12" s="224">
        <f>'Сводный РДДС'!K43/'Сводный РДДС'!K8*Продажи!I12</f>
        <v>0</v>
      </c>
      <c r="J12" s="224">
        <f>'Сводный РДДС'!L43/'Сводный РДДС'!L8*Продажи!J12</f>
        <v>0.73010391251180828</v>
      </c>
      <c r="K12" s="224">
        <f>'Сводный РДДС'!M43/'Сводный РДДС'!M8*Продажи!K12</f>
        <v>0.58380114722753351</v>
      </c>
      <c r="L12" s="224">
        <f>'Сводный РДДС'!N43/'Сводный РДДС'!N8*Продажи!L12</f>
        <v>1.1436387096774194</v>
      </c>
      <c r="M12" s="224">
        <f>'Сводный РДДС'!O43/'Сводный РДДС'!O8*Продажи!M12</f>
        <v>1.1350104321907599</v>
      </c>
      <c r="N12" s="224">
        <f>'Сводный РДДС'!Q43/'Сводный РДДС'!Q8*Продажи!O12</f>
        <v>9.2220237154150198</v>
      </c>
      <c r="O12" s="224">
        <f>'Сводный РДДС'!R43/'Сводный РДДС'!R8*Продажи!P12</f>
        <v>10.621038596491228</v>
      </c>
      <c r="P12" s="224">
        <f>'Сводный РДДС'!S43/'Сводный РДДС'!S8*Продажи!Q12</f>
        <v>4.250057142857143</v>
      </c>
      <c r="Q12" s="224">
        <f>'Сводный РДДС'!T43/'Сводный РДДС'!T8*Продажи!R12</f>
        <v>9.2220237154150198</v>
      </c>
      <c r="R12" s="224">
        <f>'Сводный РДДС'!V43/'Сводный РДДС'!V8*Продажи!T12</f>
        <v>9.6947417527490831</v>
      </c>
      <c r="S12" s="224">
        <f>'Сводный РДДС'!W43/'Сводный РДДС'!W8*Продажи!U12</f>
        <v>9.5721159613462188</v>
      </c>
      <c r="T12" s="224">
        <f>'Сводный РДДС'!X43/'Сводный РДДС'!X8*Продажи!V12</f>
        <v>3.6043452182605797</v>
      </c>
      <c r="U12" s="255">
        <f>'Сводный РДДС'!Y43/'Сводный РДДС'!Y8*Продажи!W12</f>
        <v>9.6947417527490831</v>
      </c>
    </row>
    <row r="13" spans="1:21" x14ac:dyDescent="0.2">
      <c r="A13" s="254" t="str">
        <f>'Продукция и цена '!A11</f>
        <v xml:space="preserve">Курсы немецкого языка </v>
      </c>
      <c r="B13" s="224">
        <f>'Сводный РДДС'!D43/'Сводный РДДС'!D8*Продажи!B13</f>
        <v>0.69372179942544454</v>
      </c>
      <c r="C13" s="224">
        <f>'Сводный РДДС'!E43/'Сводный РДДС'!E8*Продажи!C13</f>
        <v>0.705662904151521</v>
      </c>
      <c r="D13" s="224">
        <f>'Сводный РДДС'!F43/'Сводный РДДС'!F8*Продажи!D13</f>
        <v>0.64579739722389184</v>
      </c>
      <c r="E13" s="224">
        <f>'Сводный РДДС'!G43/'Сводный РДДС'!G8*Продажи!E13</f>
        <v>0.71823663670433091</v>
      </c>
      <c r="F13" s="224">
        <f>'Сводный РДДС'!H43/'Сводный РДДС'!H8*Продажи!F13</f>
        <v>0.75005457853244384</v>
      </c>
      <c r="G13" s="224">
        <f>'Сводный РДДС'!I43/'Сводный РДДС'!I8*Продажи!G13</f>
        <v>3.5046116976488113</v>
      </c>
      <c r="H13" s="224" t="e">
        <f>'Сводный РДДС'!J43/'Сводный РДДС'!J8*Продажи!H13</f>
        <v>#DIV/0!</v>
      </c>
      <c r="I13" s="224">
        <f>'Сводный РДДС'!K43/'Сводный РДДС'!K8*Продажи!I13</f>
        <v>0</v>
      </c>
      <c r="J13" s="224">
        <f>'Сводный РДДС'!L43/'Сводный РДДС'!L8*Продажи!J13</f>
        <v>0.73010391251180828</v>
      </c>
      <c r="K13" s="224">
        <f>'Сводный РДДС'!M43/'Сводный РДДС'!M8*Продажи!K13</f>
        <v>0.58380114722753351</v>
      </c>
      <c r="L13" s="224">
        <f>'Сводный РДДС'!N43/'Сводный РДДС'!N8*Продажи!L13</f>
        <v>1.1436387096774194</v>
      </c>
      <c r="M13" s="224">
        <f>'Сводный РДДС'!O43/'Сводный РДДС'!O8*Продажи!M13</f>
        <v>1.1350104321907599</v>
      </c>
      <c r="N13" s="224">
        <f>'Сводный РДДС'!Q43/'Сводный РДДС'!Q8*Продажи!O13</f>
        <v>9.2220237154150198</v>
      </c>
      <c r="O13" s="224">
        <f>'Сводный РДДС'!R43/'Сводный РДДС'!R8*Продажи!P13</f>
        <v>10.621038596491228</v>
      </c>
      <c r="P13" s="224">
        <f>'Сводный РДДС'!S43/'Сводный РДДС'!S8*Продажи!Q13</f>
        <v>4.250057142857143</v>
      </c>
      <c r="Q13" s="224">
        <f>'Сводный РДДС'!T43/'Сводный РДДС'!T8*Продажи!R13</f>
        <v>9.2220237154150198</v>
      </c>
      <c r="R13" s="224">
        <f>'Сводный РДДС'!V43/'Сводный РДДС'!V8*Продажи!T13</f>
        <v>9.6947417527490831</v>
      </c>
      <c r="S13" s="224">
        <f>'Сводный РДДС'!W43/'Сводный РДДС'!W8*Продажи!U13</f>
        <v>9.5721159613462188</v>
      </c>
      <c r="T13" s="224">
        <f>'Сводный РДДС'!X43/'Сводный РДДС'!X8*Продажи!V13</f>
        <v>3.6043452182605797</v>
      </c>
      <c r="U13" s="255">
        <f>'Сводный РДДС'!Y43/'Сводный РДДС'!Y8*Продажи!W13</f>
        <v>9.6947417527490831</v>
      </c>
    </row>
    <row r="14" spans="1:21" x14ac:dyDescent="0.2">
      <c r="A14" s="254" t="str">
        <f>'Продукция и цена '!A12</f>
        <v xml:space="preserve">Курсы французкого языка </v>
      </c>
      <c r="B14" s="224">
        <f>'Сводный РДДС'!D43/'Сводный РДДС'!D8*Продажи!B14</f>
        <v>0.69372179942544454</v>
      </c>
      <c r="C14" s="224">
        <f>'Сводный РДДС'!E43/'Сводный РДДС'!E8*Продажи!C14</f>
        <v>0.705662904151521</v>
      </c>
      <c r="D14" s="224">
        <f>'Сводный РДДС'!F43/'Сводный РДДС'!F8*Продажи!D14</f>
        <v>0.64579739722389184</v>
      </c>
      <c r="E14" s="224">
        <f>'Сводный РДДС'!G43/'Сводный РДДС'!G8*Продажи!E14</f>
        <v>0.71823663670433091</v>
      </c>
      <c r="F14" s="224">
        <f>'Сводный РДДС'!H43/'Сводный РДДС'!H8*Продажи!F14</f>
        <v>0.75005457853244384</v>
      </c>
      <c r="G14" s="224">
        <f>'Сводный РДДС'!I43/'Сводный РДДС'!I8*Продажи!G14</f>
        <v>3.5046116976488113</v>
      </c>
      <c r="H14" s="224" t="e">
        <f>'Сводный РДДС'!J43/'Сводный РДДС'!J8*Продажи!H14</f>
        <v>#DIV/0!</v>
      </c>
      <c r="I14" s="224">
        <f>'Сводный РДДС'!K43/'Сводный РДДС'!K8*Продажи!I14</f>
        <v>0</v>
      </c>
      <c r="J14" s="224">
        <f>'Сводный РДДС'!L43/'Сводный РДДС'!L8*Продажи!J14</f>
        <v>0.73010391251180828</v>
      </c>
      <c r="K14" s="224">
        <f>'Сводный РДДС'!M43/'Сводный РДДС'!M8*Продажи!K14</f>
        <v>0.58380114722753351</v>
      </c>
      <c r="L14" s="224">
        <f>'Сводный РДДС'!N43/'Сводный РДДС'!N8*Продажи!L14</f>
        <v>1.1436387096774194</v>
      </c>
      <c r="M14" s="224">
        <f>'Сводный РДДС'!O43/'Сводный РДДС'!O8*Продажи!M14</f>
        <v>1.1350104321907599</v>
      </c>
      <c r="N14" s="224">
        <f>'Сводный РДДС'!Q43/'Сводный РДДС'!Q8*Продажи!O14</f>
        <v>9.2220237154150198</v>
      </c>
      <c r="O14" s="224">
        <f>'Сводный РДДС'!R43/'Сводный РДДС'!R8*Продажи!P14</f>
        <v>10.621038596491228</v>
      </c>
      <c r="P14" s="224">
        <f>'Сводный РДДС'!S43/'Сводный РДДС'!S8*Продажи!Q14</f>
        <v>4.250057142857143</v>
      </c>
      <c r="Q14" s="224">
        <f>'Сводный РДДС'!T43/'Сводный РДДС'!T8*Продажи!R14</f>
        <v>9.2220237154150198</v>
      </c>
      <c r="R14" s="224">
        <f>'Сводный РДДС'!V43/'Сводный РДДС'!V8*Продажи!T14</f>
        <v>9.6947417527490831</v>
      </c>
      <c r="S14" s="224">
        <f>'Сводный РДДС'!W43/'Сводный РДДС'!W8*Продажи!U14</f>
        <v>9.5721159613462188</v>
      </c>
      <c r="T14" s="224">
        <f>'Сводный РДДС'!X43/'Сводный РДДС'!X8*Продажи!V14</f>
        <v>3.6043452182605797</v>
      </c>
      <c r="U14" s="255">
        <f>'Сводный РДДС'!Y43/'Сводный РДДС'!Y8*Продажи!W14</f>
        <v>9.6947417527490831</v>
      </c>
    </row>
    <row r="15" spans="1:21" s="221" customFormat="1" ht="13.5" thickBot="1" x14ac:dyDescent="0.25">
      <c r="A15" s="256" t="s">
        <v>14</v>
      </c>
      <c r="B15" s="257">
        <f>SUM(B5:B14)</f>
        <v>9.7121051919562262</v>
      </c>
      <c r="C15" s="257">
        <f t="shared" ref="C15:S15" si="0">SUM(C5:C14)</f>
        <v>9.8792806581212922</v>
      </c>
      <c r="D15" s="257">
        <f t="shared" si="0"/>
        <v>9.0411635611344856</v>
      </c>
      <c r="E15" s="257">
        <f t="shared" si="0"/>
        <v>10.055312913860634</v>
      </c>
      <c r="F15" s="257">
        <f t="shared" si="0"/>
        <v>21.750563978168596</v>
      </c>
      <c r="G15" s="257">
        <f t="shared" si="0"/>
        <v>49.064563767083364</v>
      </c>
      <c r="H15" s="257" t="e">
        <f t="shared" si="0"/>
        <v>#DIV/0!</v>
      </c>
      <c r="I15" s="257">
        <f t="shared" si="0"/>
        <v>0</v>
      </c>
      <c r="J15" s="257">
        <f t="shared" si="0"/>
        <v>10.221454775165315</v>
      </c>
      <c r="K15" s="257">
        <f t="shared" si="0"/>
        <v>8.1732160611854674</v>
      </c>
      <c r="L15" s="257">
        <f t="shared" si="0"/>
        <v>16.010941935483874</v>
      </c>
      <c r="M15" s="257">
        <f t="shared" si="0"/>
        <v>15.890146050670644</v>
      </c>
      <c r="N15" s="257">
        <f t="shared" si="0"/>
        <v>129.10833201581028</v>
      </c>
      <c r="O15" s="257">
        <f t="shared" si="0"/>
        <v>148.69454035087719</v>
      </c>
      <c r="P15" s="257">
        <f t="shared" si="0"/>
        <v>59.500800000000012</v>
      </c>
      <c r="Q15" s="257">
        <f t="shared" si="0"/>
        <v>129.10833201581028</v>
      </c>
      <c r="R15" s="257">
        <f t="shared" si="0"/>
        <v>126.03164278573807</v>
      </c>
      <c r="S15" s="257">
        <f t="shared" si="0"/>
        <v>124.4375074975008</v>
      </c>
      <c r="T15" s="257">
        <f t="shared" ref="T15:U15" si="1">SUM(T5:T14)</f>
        <v>46.856487837387519</v>
      </c>
      <c r="U15" s="258">
        <f t="shared" si="1"/>
        <v>126.03164278573807</v>
      </c>
    </row>
    <row r="17" spans="1:21" ht="15.75" x14ac:dyDescent="0.25">
      <c r="A17" s="219" t="s">
        <v>93</v>
      </c>
    </row>
    <row r="18" spans="1:21" ht="13.5" thickBot="1" x14ac:dyDescent="0.25"/>
    <row r="19" spans="1:21" s="222" customFormat="1" x14ac:dyDescent="0.2">
      <c r="A19" s="350" t="s">
        <v>92</v>
      </c>
      <c r="B19" s="252">
        <f>'Сводный РДДС'!D6</f>
        <v>45292</v>
      </c>
      <c r="C19" s="252">
        <f>'Сводный РДДС'!E6</f>
        <v>45323</v>
      </c>
      <c r="D19" s="252">
        <f>'Сводный РДДС'!F6</f>
        <v>45352</v>
      </c>
      <c r="E19" s="252">
        <f>'Сводный РДДС'!G6</f>
        <v>45383</v>
      </c>
      <c r="F19" s="252">
        <f>'Сводный РДДС'!H6</f>
        <v>45413</v>
      </c>
      <c r="G19" s="252">
        <f>'Сводный РДДС'!I6</f>
        <v>45444</v>
      </c>
      <c r="H19" s="252">
        <f>'Сводный РДДС'!J6</f>
        <v>45474</v>
      </c>
      <c r="I19" s="252">
        <f>'Сводный РДДС'!K6</f>
        <v>45505</v>
      </c>
      <c r="J19" s="252">
        <f>'Сводный РДДС'!L6</f>
        <v>45536</v>
      </c>
      <c r="K19" s="252">
        <f>'Сводный РДДС'!M6</f>
        <v>45566</v>
      </c>
      <c r="L19" s="252">
        <f>'Сводный РДДС'!N6</f>
        <v>45597</v>
      </c>
      <c r="M19" s="252">
        <f>'Сводный РДДС'!O6</f>
        <v>45627</v>
      </c>
      <c r="N19" s="352" t="s">
        <v>64</v>
      </c>
      <c r="O19" s="353"/>
      <c r="P19" s="353"/>
      <c r="Q19" s="354"/>
      <c r="R19" s="352" t="s">
        <v>65</v>
      </c>
      <c r="S19" s="353"/>
      <c r="T19" s="353"/>
      <c r="U19" s="355"/>
    </row>
    <row r="20" spans="1:21" s="222" customFormat="1" x14ac:dyDescent="0.2">
      <c r="A20" s="351"/>
      <c r="B20" s="223" t="s">
        <v>40</v>
      </c>
      <c r="C20" s="223" t="s">
        <v>41</v>
      </c>
      <c r="D20" s="223" t="s">
        <v>42</v>
      </c>
      <c r="E20" s="223" t="s">
        <v>43</v>
      </c>
      <c r="F20" s="223" t="s">
        <v>44</v>
      </c>
      <c r="G20" s="223" t="s">
        <v>45</v>
      </c>
      <c r="H20" s="223" t="s">
        <v>46</v>
      </c>
      <c r="I20" s="223" t="s">
        <v>47</v>
      </c>
      <c r="J20" s="223" t="s">
        <v>48</v>
      </c>
      <c r="K20" s="223" t="s">
        <v>49</v>
      </c>
      <c r="L20" s="223" t="s">
        <v>50</v>
      </c>
      <c r="M20" s="223" t="s">
        <v>51</v>
      </c>
      <c r="N20" s="223" t="s">
        <v>58</v>
      </c>
      <c r="O20" s="223" t="s">
        <v>59</v>
      </c>
      <c r="P20" s="223" t="s">
        <v>60</v>
      </c>
      <c r="Q20" s="223" t="s">
        <v>61</v>
      </c>
      <c r="R20" s="223" t="s">
        <v>58</v>
      </c>
      <c r="S20" s="223" t="s">
        <v>59</v>
      </c>
      <c r="T20" s="223" t="s">
        <v>60</v>
      </c>
      <c r="U20" s="253" t="s">
        <v>61</v>
      </c>
    </row>
    <row r="21" spans="1:21" x14ac:dyDescent="0.2">
      <c r="A21" s="254" t="str">
        <f>'Продукция и цена '!A3</f>
        <v xml:space="preserve">Индивидуальные консультации </v>
      </c>
      <c r="B21" s="224">
        <f>'Сводный РДДС'!D43/'Сводный РДДС'!D8*Продажи!B22</f>
        <v>578.10149952120378</v>
      </c>
      <c r="C21" s="224">
        <f>'Сводный РДДС'!E43/'Сводный РДДС'!E8*Продажи!C22</f>
        <v>588.05242012626752</v>
      </c>
      <c r="D21" s="224">
        <f>'Сводный РДДС'!F43/'Сводный РДДС'!F8*Продажи!D22</f>
        <v>538.16449768657651</v>
      </c>
      <c r="E21" s="224">
        <f>'Сводный РДДС'!G43/'Сводный РДДС'!G8*Продажи!E22</f>
        <v>598.5305305869424</v>
      </c>
      <c r="F21" s="224">
        <f>'Сводный РДДС'!H43/'Сводный РДДС'!H8*Продажи!F22</f>
        <v>625.0454821103699</v>
      </c>
      <c r="G21" s="224">
        <f>'Сводный РДДС'!I43/'Сводный РДДС'!I8*Продажи!G22</f>
        <v>2920.5097480406762</v>
      </c>
      <c r="H21" s="224" t="e">
        <f>'Сводный РДДС'!J43/'Сводный РДДС'!J8*Продажи!H22</f>
        <v>#DIV/0!</v>
      </c>
      <c r="I21" s="224">
        <f>'Сводный РДДС'!K43/'Сводный РДДС'!K8*Продажи!I22</f>
        <v>0</v>
      </c>
      <c r="J21" s="224">
        <f>'Сводный РДДС'!L43/'Сводный РДДС'!L8*Продажи!J22</f>
        <v>608.41992709317356</v>
      </c>
      <c r="K21" s="224">
        <f>'Сводный РДДС'!M43/'Сводный РДДС'!M8*Продажи!K22</f>
        <v>486.50095602294454</v>
      </c>
      <c r="L21" s="224">
        <f>'Сводный РДДС'!N43/'Сводный РДДС'!N8*Продажи!L22</f>
        <v>953.03225806451621</v>
      </c>
      <c r="M21" s="224">
        <f>'Сводный РДДС'!O43/'Сводный РДДС'!O8*Продажи!M22</f>
        <v>945.8420268256333</v>
      </c>
      <c r="N21" s="224">
        <f>'Сводный РДДС'!Q43/'Сводный РДДС'!Q8*Продажи!O22</f>
        <v>8453.5217391304341</v>
      </c>
      <c r="O21" s="224">
        <f>'Сводный РДДС'!R43/'Сводный РДДС'!R8*Продажи!P22</f>
        <v>9735.9520467836264</v>
      </c>
      <c r="P21" s="224">
        <f>'Сводный РДДС'!S43/'Сводный РДДС'!S8*Продажи!Q22</f>
        <v>3895.8857142857146</v>
      </c>
      <c r="Q21" s="224">
        <f>'Сводный РДДС'!T43/'Сводный РДДС'!T8*Продажи!R22</f>
        <v>8453.5217391304341</v>
      </c>
      <c r="R21" s="224">
        <f>'Сводный РДДС'!V43/'Сводный РДДС'!V8*Продажи!T22</f>
        <v>8725.2675774741747</v>
      </c>
      <c r="S21" s="224">
        <f>'Сводный РДДС'!W43/'Сводный РДДС'!W8*Продажи!U22</f>
        <v>8614.9043652115961</v>
      </c>
      <c r="T21" s="224">
        <f>'Сводный РДДС'!X43/'Сводный РДДС'!X8*Продажи!V22</f>
        <v>3243.9106964345219</v>
      </c>
      <c r="U21" s="255">
        <f>'Сводный РДДС'!Y43/'Сводный РДДС'!Y8*Продажи!W22</f>
        <v>8725.2675774741747</v>
      </c>
    </row>
    <row r="22" spans="1:21" x14ac:dyDescent="0.2">
      <c r="A22" s="254" t="str">
        <f>'Продукция и цена '!A4</f>
        <v>Курсы английского языка младших школьников  1-4 классы</v>
      </c>
      <c r="B22" s="224">
        <f>'Сводный РДДС'!D43/'Сводный РДДС'!D8*Продажи!B23</f>
        <v>8879.6390326456894</v>
      </c>
      <c r="C22" s="224">
        <f>'Сводный РДДС'!E43/'Сводный РДДС'!E8*Продажи!C23</f>
        <v>9032.4851731394683</v>
      </c>
      <c r="D22" s="224">
        <f>'Сводный РДДС'!F43/'Сводный РДДС'!F8*Продажи!D23</f>
        <v>8266.2066844658148</v>
      </c>
      <c r="E22" s="224">
        <f>'Сводный РДДС'!G43/'Сводный РДДС'!G8*Продажи!E23</f>
        <v>9193.4289498154358</v>
      </c>
      <c r="F22" s="224">
        <f>'Сводный РДДС'!H43/'Сводный РДДС'!H8*Продажи!F23</f>
        <v>9600.6986052152806</v>
      </c>
      <c r="G22" s="224">
        <f>'Сводный РДДС'!I43/'Сводный РДДС'!I8*Продажи!G23</f>
        <v>44859.029729904782</v>
      </c>
      <c r="H22" s="224" t="e">
        <f>'Сводный РДДС'!J43/'Сводный РДДС'!J8*Продажи!H23</f>
        <v>#DIV/0!</v>
      </c>
      <c r="I22" s="224">
        <f>'Сводный РДДС'!K43/'Сводный РДДС'!K8*Продажи!I23</f>
        <v>0</v>
      </c>
      <c r="J22" s="224">
        <f>'Сводный РДДС'!L43/'Сводный РДДС'!L8*Продажи!J23</f>
        <v>9345.330080151145</v>
      </c>
      <c r="K22" s="224">
        <f>'Сводный РДДС'!M43/'Сводный РДДС'!M8*Продажи!K23</f>
        <v>7472.6546845124285</v>
      </c>
      <c r="L22" s="224">
        <f>'Сводный РДДС'!N43/'Сводный РДДС'!N8*Продажи!L23</f>
        <v>14638.575483870969</v>
      </c>
      <c r="M22" s="224">
        <f>'Сводный РДДС'!O43/'Сводный РДДС'!O8*Продажи!M23</f>
        <v>14528.133532041727</v>
      </c>
      <c r="N22" s="224">
        <f>'Сводный РДДС'!Q43/'Сводный РДДС'!Q8*Продажи!O23</f>
        <v>122960.31620553359</v>
      </c>
      <c r="O22" s="224">
        <f>'Сводный РДДС'!R43/'Сводный РДДС'!R8*Продажи!P23</f>
        <v>141613.84795321638</v>
      </c>
      <c r="P22" s="224">
        <f>'Сводный РДДС'!S43/'Сводный РДДС'!S8*Продажи!Q23</f>
        <v>56667.428571428572</v>
      </c>
      <c r="Q22" s="224">
        <f>'Сводный РДДС'!T43/'Сводный РДДС'!T8*Продажи!R23</f>
        <v>122960.31620553359</v>
      </c>
      <c r="R22" s="224">
        <f>'Сводный РДДС'!V43/'Сводный РДДС'!V8*Продажи!T23</f>
        <v>119972.4291902699</v>
      </c>
      <c r="S22" s="224">
        <f>'Сводный РДДС'!W43/'Сводный РДДС'!W8*Продажи!U23</f>
        <v>118454.93502165945</v>
      </c>
      <c r="T22" s="224">
        <f>'Сводный РДДС'!X43/'Сводный РДДС'!X8*Продажи!V23</f>
        <v>44603.772075974673</v>
      </c>
      <c r="U22" s="255">
        <f>'Сводный РДДС'!Y43/'Сводный РДДС'!Y8*Продажи!W23</f>
        <v>119972.4291902699</v>
      </c>
    </row>
    <row r="23" spans="1:21" x14ac:dyDescent="0.2">
      <c r="A23" s="254" t="str">
        <f>'Продукция и цена '!A5</f>
        <v xml:space="preserve">Курсы английского языка для школьников  5-8 класс </v>
      </c>
      <c r="B23" s="224">
        <f>'Сводный РДДС'!D43/'Сводный РДДС'!D8*Продажи!B24</f>
        <v>9619.6089520328296</v>
      </c>
      <c r="C23" s="224">
        <f>'Сводный РДДС'!E43/'Сводный РДДС'!E8*Продажи!C24</f>
        <v>9785.1922709010905</v>
      </c>
      <c r="D23" s="224">
        <f>'Сводный РДДС'!F43/'Сводный РДДС'!F8*Продажи!D24</f>
        <v>8955.0572415046336</v>
      </c>
      <c r="E23" s="224">
        <f>'Сводный РДДС'!G43/'Сводный РДДС'!G8*Продажи!E24</f>
        <v>9959.5480289667212</v>
      </c>
      <c r="F23" s="224">
        <f>'Сводный РДДС'!H43/'Сводный РДДС'!H8*Продажи!F24</f>
        <v>10400.756822316554</v>
      </c>
      <c r="G23" s="224">
        <f>'Сводный РДДС'!I43/'Сводный РДДС'!I8*Продажи!G24</f>
        <v>48597.282207396849</v>
      </c>
      <c r="H23" s="224" t="e">
        <f>'Сводный РДДС'!J43/'Сводный РДДС'!J8*Продажи!H24</f>
        <v>#DIV/0!</v>
      </c>
      <c r="I23" s="224">
        <f>'Сводный РДДС'!K43/'Сводный РДДС'!K8*Продажи!I24</f>
        <v>0</v>
      </c>
      <c r="J23" s="224">
        <f>'Сводный РДДС'!L43/'Сводный РДДС'!L8*Продажи!J24</f>
        <v>10124.107586830407</v>
      </c>
      <c r="K23" s="224">
        <f>'Сводный РДДС'!M43/'Сводный РДДС'!M8*Продажи!K24</f>
        <v>8095.3759082217975</v>
      </c>
      <c r="L23" s="224">
        <f>'Сводный РДДС'!N43/'Сводный РДДС'!N8*Продажи!L24</f>
        <v>15858.45677419355</v>
      </c>
      <c r="M23" s="224">
        <f>'Сводный РДДС'!O43/'Сводный РДДС'!O8*Продажи!M24</f>
        <v>15738.811326378538</v>
      </c>
      <c r="N23" s="224">
        <f>'Сводный РДДС'!Q43/'Сводный РДДС'!Q8*Продажи!O24</f>
        <v>147552.37944664032</v>
      </c>
      <c r="O23" s="224">
        <f>'Сводный РДДС'!R43/'Сводный РДДС'!R8*Продажи!P24</f>
        <v>169936.61754385967</v>
      </c>
      <c r="P23" s="224">
        <f>'Сводный РДДС'!S43/'Сводный РДДС'!S8*Продажи!Q24</f>
        <v>68000.914285714287</v>
      </c>
      <c r="Q23" s="224">
        <f>'Сводный РДДС'!T43/'Сводный РДДС'!T8*Продажи!R24</f>
        <v>147552.37944664032</v>
      </c>
      <c r="R23" s="224">
        <f>'Сводный РДДС'!V43/'Сводный РДДС'!V8*Продажи!T24</f>
        <v>152692.18260579807</v>
      </c>
      <c r="S23" s="224">
        <f>'Сводный РДДС'!W43/'Сводный РДДС'!W8*Продажи!U24</f>
        <v>150760.82639120295</v>
      </c>
      <c r="T23" s="224">
        <f>'Сводный РДДС'!X43/'Сводный РДДС'!X8*Продажи!V24</f>
        <v>56768.437187604133</v>
      </c>
      <c r="U23" s="255">
        <f>'Сводный РДДС'!Y43/'Сводный РДДС'!Y8*Продажи!W24</f>
        <v>152692.18260579807</v>
      </c>
    </row>
    <row r="24" spans="1:21" x14ac:dyDescent="0.2">
      <c r="A24" s="254" t="str">
        <f>'Продукция и цена '!A6</f>
        <v xml:space="preserve">Курсы английского языка по подготовке к ОГЭ </v>
      </c>
      <c r="B24" s="224">
        <f>'Сводный РДДС'!D43/'Сводный РДДС'!D8*Продажи!B25</f>
        <v>4509.1916962653895</v>
      </c>
      <c r="C24" s="224">
        <f>'Сводный РДДС'!E43/'Сводный РДДС'!E8*Продажи!C25</f>
        <v>4586.8088769848864</v>
      </c>
      <c r="D24" s="224">
        <f>'Сводный РДДС'!F43/'Сводный РДДС'!F8*Продажи!D25</f>
        <v>4197.683081955297</v>
      </c>
      <c r="E24" s="224">
        <f>'Сводный РДДС'!G43/'Сводный РДДС'!G8*Продажи!E25</f>
        <v>4668.5381385781511</v>
      </c>
      <c r="F24" s="224">
        <f>'Сводный РДДС'!H43/'Сводный РДДС'!H8*Продажи!F25</f>
        <v>4875.3547604608848</v>
      </c>
      <c r="G24" s="224">
        <f>'Сводный РДДС'!I43/'Сводный РДДС'!I8*Продажи!G25</f>
        <v>22779.976034717274</v>
      </c>
      <c r="H24" s="224" t="e">
        <f>'Сводный РДДС'!J43/'Сводный РДДС'!J8*Продажи!H25</f>
        <v>#DIV/0!</v>
      </c>
      <c r="I24" s="224">
        <f>'Сводный РДДС'!K43/'Сводный РДДС'!K8*Продажи!I25</f>
        <v>0</v>
      </c>
      <c r="J24" s="224">
        <f>'Сводный РДДС'!L43/'Сводный РДДС'!L8*Продажи!J25</f>
        <v>4745.6754313267538</v>
      </c>
      <c r="K24" s="224">
        <f>'Сводный РДДС'!M43/'Сводный РДДС'!M8*Продажи!K25</f>
        <v>3794.7074569789675</v>
      </c>
      <c r="L24" s="224">
        <f>'Сводный РДДС'!N43/'Сводный РДДС'!N8*Продажи!L25</f>
        <v>7433.6516129032261</v>
      </c>
      <c r="M24" s="224">
        <f>'Сводный РДДС'!O43/'Сводный РДДС'!O8*Продажи!M25</f>
        <v>7377.5678092399403</v>
      </c>
      <c r="N24" s="224">
        <f>'Сводный РДДС'!Q43/'Сводный РДДС'!Q8*Продажи!O25</f>
        <v>69165.177865612641</v>
      </c>
      <c r="O24" s="224">
        <f>'Сводный РДДС'!R43/'Сводный РДДС'!R8*Продажи!P25</f>
        <v>79657.789473684214</v>
      </c>
      <c r="P24" s="224">
        <f>'Сводный РДДС'!S43/'Сводный РДДС'!S8*Продажи!Q25</f>
        <v>31875.428571428572</v>
      </c>
      <c r="Q24" s="224">
        <f>'Сводный РДДС'!T43/'Сводный РДДС'!T8*Продажи!R25</f>
        <v>69165.177865612641</v>
      </c>
      <c r="R24" s="224">
        <f>'Сводный РДДС'!V43/'Сводный РДДС'!V8*Продажи!T25</f>
        <v>87252.675774741758</v>
      </c>
      <c r="S24" s="224">
        <f>'Сводный РДДС'!W43/'Сводный РДДС'!W8*Продажи!U25</f>
        <v>86149.043652115972</v>
      </c>
      <c r="T24" s="224">
        <f>'Сводный РДДС'!X43/'Сводный РДДС'!X8*Продажи!V25</f>
        <v>32439.106964345217</v>
      </c>
      <c r="U24" s="255">
        <f>'Сводный РДДС'!Y43/'Сводный РДДС'!Y8*Продажи!W25</f>
        <v>87252.675774741758</v>
      </c>
    </row>
    <row r="25" spans="1:21" x14ac:dyDescent="0.2">
      <c r="A25" s="254" t="str">
        <f>'Продукция и цена '!A7</f>
        <v>Курсы английского языка по подготовке к ЕГЭ</v>
      </c>
      <c r="B25" s="224">
        <f>'Сводный РДДС'!D43/'Сводный РДДС'!D8*Продажи!B26</f>
        <v>4856.0525959781116</v>
      </c>
      <c r="C25" s="224">
        <f>'Сводный РДДС'!E43/'Сводный РДДС'!E8*Продажи!C26</f>
        <v>4939.6403290606468</v>
      </c>
      <c r="D25" s="224">
        <f>'Сводный РДДС'!F43/'Сводный РДДС'!F8*Продажи!D26</f>
        <v>4520.5817805672432</v>
      </c>
      <c r="E25" s="224">
        <f>'Сводный РДДС'!G43/'Сводный РДДС'!G8*Продажи!E26</f>
        <v>5027.6564569303164</v>
      </c>
      <c r="F25" s="224">
        <f>'Сводный РДДС'!H43/'Сводный РДДС'!H8*Продажи!F26</f>
        <v>5250.3820497271072</v>
      </c>
      <c r="G25" s="224">
        <f>'Сводный РДДС'!I43/'Сводный РДДС'!I8*Продажи!G26</f>
        <v>24532.28188354168</v>
      </c>
      <c r="H25" s="224" t="e">
        <f>'Сводный РДДС'!J43/'Сводный РДДС'!J8*Продажи!H26</f>
        <v>#DIV/0!</v>
      </c>
      <c r="I25" s="224">
        <f>'Сводный РДДС'!K43/'Сводный РДДС'!K8*Продажи!I26</f>
        <v>0</v>
      </c>
      <c r="J25" s="224">
        <f>'Сводный РДДС'!L43/'Сводный РДДС'!L8*Продажи!J26</f>
        <v>5110.7273875826577</v>
      </c>
      <c r="K25" s="224">
        <f>'Сводный РДДС'!M43/'Сводный РДДС'!M8*Продажи!K26</f>
        <v>4086.6080305927344</v>
      </c>
      <c r="L25" s="224">
        <f>'Сводный РДДС'!N43/'Сводный РДДС'!N8*Продажи!L26</f>
        <v>8005.470967741936</v>
      </c>
      <c r="M25" s="224">
        <f>'Сводный РДДС'!O43/'Сводный РДДС'!O8*Продажи!M26</f>
        <v>7945.0730253353195</v>
      </c>
      <c r="N25" s="224">
        <f>'Сводный РДДС'!Q43/'Сводный РДДС'!Q8*Продажи!O26</f>
        <v>73776.18972332016</v>
      </c>
      <c r="O25" s="224">
        <f>'Сводный РДДС'!R43/'Сводный РДДС'!R8*Продажи!P26</f>
        <v>84968.308771929835</v>
      </c>
      <c r="P25" s="224">
        <f>'Сводный РДДС'!S43/'Сводный РДДС'!S8*Продажи!Q26</f>
        <v>34000.457142857143</v>
      </c>
      <c r="Q25" s="224">
        <f>'Сводный РДДС'!T43/'Сводный РДДС'!T8*Продажи!R26</f>
        <v>73776.18972332016</v>
      </c>
      <c r="R25" s="224">
        <f>'Сводный РДДС'!V43/'Сводный РДДС'!V8*Продажи!T26</f>
        <v>87252.675774741758</v>
      </c>
      <c r="S25" s="224">
        <f>'Сводный РДДС'!W43/'Сводный РДДС'!W8*Продажи!U26</f>
        <v>86149.043652115972</v>
      </c>
      <c r="T25" s="224">
        <f>'Сводный РДДС'!X43/'Сводный РДДС'!X8*Продажи!V26</f>
        <v>32439.106964345217</v>
      </c>
      <c r="U25" s="255">
        <f>'Сводный РДДС'!Y43/'Сводный РДДС'!Y8*Продажи!W26</f>
        <v>87252.675774741758</v>
      </c>
    </row>
    <row r="26" spans="1:21" x14ac:dyDescent="0.2">
      <c r="A26" s="254" t="str">
        <f>'Продукция и цена '!A8</f>
        <v xml:space="preserve">Курсы английского для взрослых </v>
      </c>
      <c r="B26" s="224">
        <f>'Сводный РДДС'!D43/'Сводный РДДС'!D8*Продажи!B27</f>
        <v>4162.3307965526665</v>
      </c>
      <c r="C26" s="224">
        <f>'Сводный РДДС'!E43/'Сводный РДДС'!E8*Продажи!C27</f>
        <v>4233.9774249091261</v>
      </c>
      <c r="D26" s="224">
        <f>'Сводный РДДС'!F43/'Сводный РДДС'!F8*Продажи!D27</f>
        <v>3874.7843833433512</v>
      </c>
      <c r="E26" s="224">
        <f>'Сводный РДДС'!G43/'Сводный РДДС'!G8*Продажи!E27</f>
        <v>4309.4198202259849</v>
      </c>
      <c r="F26" s="224">
        <f>'Сводный РДДС'!H43/'Сводный РДДС'!H8*Продажи!F27</f>
        <v>4500.3274711946633</v>
      </c>
      <c r="G26" s="224">
        <f>'Сводный РДДС'!I43/'Сводный РДДС'!I8*Продажи!G27</f>
        <v>21027.670185892868</v>
      </c>
      <c r="H26" s="224" t="e">
        <f>'Сводный РДДС'!J43/'Сводный РДДС'!J8*Продажи!H27</f>
        <v>#DIV/0!</v>
      </c>
      <c r="I26" s="224">
        <f>'Сводный РДДС'!K43/'Сводный РДДС'!K8*Продажи!I27</f>
        <v>0</v>
      </c>
      <c r="J26" s="224">
        <f>'Сводный РДДС'!L43/'Сводный РДДС'!L8*Продажи!J27</f>
        <v>4380.6234750708491</v>
      </c>
      <c r="K26" s="224">
        <f>'Сводный РДДС'!M43/'Сводный РДДС'!M8*Продажи!K27</f>
        <v>3502.8068833652005</v>
      </c>
      <c r="L26" s="224">
        <f>'Сводный РДДС'!N43/'Сводный РДДС'!N8*Продажи!L27</f>
        <v>6861.8322580645163</v>
      </c>
      <c r="M26" s="224">
        <f>'Сводный РДДС'!O43/'Сводный РДДС'!O8*Продажи!M27</f>
        <v>6810.0625931445602</v>
      </c>
      <c r="N26" s="224">
        <f>'Сводный РДДС'!Q43/'Сводный РДДС'!Q8*Продажи!O27</f>
        <v>55332.142292490113</v>
      </c>
      <c r="O26" s="224">
        <f>'Сводный РДДС'!R43/'Сводный РДДС'!R8*Продажи!P27</f>
        <v>63726.231578947372</v>
      </c>
      <c r="P26" s="224">
        <f>'Сводный РДДС'!S43/'Сводный РДДС'!S8*Продажи!Q27</f>
        <v>25500.342857142859</v>
      </c>
      <c r="Q26" s="224">
        <f>'Сводный РДДС'!T43/'Сводный РДДС'!T8*Продажи!R27</f>
        <v>55332.142292490113</v>
      </c>
      <c r="R26" s="224">
        <f>'Сводный РДДС'!V43/'Сводный РДДС'!V8*Продажи!T27</f>
        <v>58168.4505164945</v>
      </c>
      <c r="S26" s="224">
        <f>'Сводный РДДС'!W43/'Сводный РДДС'!W8*Продажи!U27</f>
        <v>57432.695768077312</v>
      </c>
      <c r="T26" s="224">
        <f>'Сводный РДДС'!X43/'Сводный РДДС'!X8*Продажи!V27</f>
        <v>21626.071309563478</v>
      </c>
      <c r="U26" s="255">
        <f>'Сводный РДДС'!Y43/'Сводный РДДС'!Y8*Продажи!W27</f>
        <v>58168.4505164945</v>
      </c>
    </row>
    <row r="27" spans="1:21" x14ac:dyDescent="0.2">
      <c r="A27" s="254" t="str">
        <f>'Продукция и цена '!A9</f>
        <v>Курсы русского языка по подготовке к ОГЭ И ЕГЭ</v>
      </c>
      <c r="B27" s="224">
        <f>'Сводный РДДС'!D43/'Сводный РДДС'!D8*Продажи!B28</f>
        <v>3815.4698968399448</v>
      </c>
      <c r="C27" s="224">
        <f>'Сводный РДДС'!E43/'Сводный РДДС'!E8*Продажи!C28</f>
        <v>3881.1459728333652</v>
      </c>
      <c r="D27" s="224">
        <f>'Сводный РДДС'!F43/'Сводный РДДС'!F8*Продажи!D28</f>
        <v>3551.885684731405</v>
      </c>
      <c r="E27" s="224">
        <f>'Сводный РДДС'!G43/'Сводный РДДС'!G8*Продажи!E28</f>
        <v>3950.3015018738197</v>
      </c>
      <c r="F27" s="224">
        <f>'Сводный РДДС'!H43/'Сводный РДДС'!H8*Продажи!F28</f>
        <v>4125.3001819284409</v>
      </c>
      <c r="G27" s="224">
        <f>'Сводный РДДС'!I43/'Сводный РДДС'!I8*Продажи!G28</f>
        <v>19275.364337068462</v>
      </c>
      <c r="H27" s="224" t="e">
        <f>'Сводный РДДС'!J43/'Сводный РДДС'!J8*Продажи!H28</f>
        <v>#DIV/0!</v>
      </c>
      <c r="I27" s="224">
        <f>'Сводный РДДС'!K43/'Сводный РДДС'!K8*Продажи!I28</f>
        <v>0</v>
      </c>
      <c r="J27" s="224">
        <f>'Сводный РДДС'!L43/'Сводный РДДС'!L8*Продажи!J28</f>
        <v>4015.5715188149452</v>
      </c>
      <c r="K27" s="224">
        <f>'Сводный РДДС'!M43/'Сводный РДДС'!M8*Продажи!K28</f>
        <v>3210.906309751434</v>
      </c>
      <c r="L27" s="224">
        <f>'Сводный РДДС'!N43/'Сводный РДДС'!N8*Продажи!L28</f>
        <v>6290.0129032258064</v>
      </c>
      <c r="M27" s="224">
        <f>'Сводный РДДС'!O43/'Сводный РДДС'!O8*Продажи!M28</f>
        <v>6242.5573770491801</v>
      </c>
      <c r="N27" s="224">
        <f>'Сводный РДДС'!Q43/'Сводный РДДС'!Q8*Продажи!O28</f>
        <v>59943.154150197624</v>
      </c>
      <c r="O27" s="224">
        <f>'Сводный РДДС'!R43/'Сводный РДДС'!R8*Продажи!P28</f>
        <v>69036.750877192986</v>
      </c>
      <c r="P27" s="224">
        <f>'Сводный РДДС'!S43/'Сводный РДДС'!S8*Продажи!Q28</f>
        <v>27625.37142857143</v>
      </c>
      <c r="Q27" s="224">
        <f>'Сводный РДДС'!T43/'Сводный РДДС'!T8*Продажи!R28</f>
        <v>59943.154150197624</v>
      </c>
      <c r="R27" s="224">
        <f>'Сводный РДДС'!V43/'Сводный РДДС'!V8*Продажи!T28</f>
        <v>72710.563145618129</v>
      </c>
      <c r="S27" s="224">
        <f>'Сводный РДДС'!W43/'Сводный РДДС'!W8*Продажи!U28</f>
        <v>71790.869710096638</v>
      </c>
      <c r="T27" s="224">
        <f>'Сводный РДДС'!X43/'Сводный РДДС'!X8*Продажи!V28</f>
        <v>27032.58913695435</v>
      </c>
      <c r="U27" s="255">
        <f>'Сводный РДДС'!Y43/'Сводный РДДС'!Y8*Продажи!W28</f>
        <v>72710.563145618129</v>
      </c>
    </row>
    <row r="28" spans="1:21" x14ac:dyDescent="0.2">
      <c r="A28" s="254" t="str">
        <f>'Продукция и цена '!A10</f>
        <v xml:space="preserve">Курсы русского языка детям  мигрантам </v>
      </c>
      <c r="B28" s="224">
        <f>'Сводный РДДС'!D43/'Сводный РДДС'!D8*Продажи!B29</f>
        <v>2081.1653982763332</v>
      </c>
      <c r="C28" s="224">
        <f>'Сводный РДДС'!E43/'Сводный РДДС'!E8*Продажи!C29</f>
        <v>2116.988712454563</v>
      </c>
      <c r="D28" s="224">
        <f>'Сводный РДДС'!F43/'Сводный РДДС'!F8*Продажи!D29</f>
        <v>1937.3921916716756</v>
      </c>
      <c r="E28" s="224">
        <f>'Сводный РДДС'!G43/'Сводный РДДС'!G8*Продажи!E29</f>
        <v>2154.7099101129925</v>
      </c>
      <c r="F28" s="224">
        <f>'Сводный РДДС'!H43/'Сводный РДДС'!H8*Продажи!F29</f>
        <v>2250.1637355973317</v>
      </c>
      <c r="G28" s="224">
        <f>'Сводный РДДС'!I43/'Сводный РДДС'!I8*Продажи!G29</f>
        <v>10513.835092946434</v>
      </c>
      <c r="H28" s="224" t="e">
        <f>'Сводный РДДС'!J43/'Сводный РДДС'!J8*Продажи!H29</f>
        <v>#DIV/0!</v>
      </c>
      <c r="I28" s="224">
        <f>'Сводный РДДС'!K43/'Сводный РДДС'!K8*Продажи!I29</f>
        <v>0</v>
      </c>
      <c r="J28" s="224">
        <f>'Сводный РДДС'!L43/'Сводный РДДС'!L8*Продажи!J29</f>
        <v>2190.3117375354245</v>
      </c>
      <c r="K28" s="224">
        <f>'Сводный РДДС'!M43/'Сводный РДДС'!M8*Продажи!K29</f>
        <v>1751.4034416826003</v>
      </c>
      <c r="L28" s="224">
        <f>'Сводный РДДС'!N43/'Сводный РДДС'!N8*Продажи!L29</f>
        <v>3430.9161290322581</v>
      </c>
      <c r="M28" s="224">
        <f>'Сводный РДДС'!O43/'Сводный РДДС'!O8*Продажи!M29</f>
        <v>3405.0312965722801</v>
      </c>
      <c r="N28" s="224">
        <f>'Сводный РДДС'!Q43/'Сводный РДДС'!Q8*Продажи!O29</f>
        <v>36888.09486166008</v>
      </c>
      <c r="O28" s="224">
        <f>'Сводный РДДС'!R43/'Сводный РДДС'!R8*Продажи!P29</f>
        <v>42484.154385964917</v>
      </c>
      <c r="P28" s="224">
        <f>'Сводный РДДС'!S43/'Сводный РДДС'!S8*Продажи!Q29</f>
        <v>17000.228571428572</v>
      </c>
      <c r="Q28" s="224">
        <f>'Сводный РДДС'!T43/'Сводный РДДС'!T8*Продажи!R29</f>
        <v>36888.09486166008</v>
      </c>
      <c r="R28" s="224">
        <f>'Сводный РДДС'!V43/'Сводный РДДС'!V8*Продажи!T29</f>
        <v>43626.337887370879</v>
      </c>
      <c r="S28" s="224">
        <f>'Сводный РДДС'!W43/'Сводный РДДС'!W8*Продажи!U29</f>
        <v>43074.521826057986</v>
      </c>
      <c r="T28" s="224">
        <f>'Сводный РДДС'!X43/'Сводный РДДС'!X8*Продажи!V29</f>
        <v>16219.553482172609</v>
      </c>
      <c r="U28" s="255">
        <f>'Сводный РДДС'!Y43/'Сводный РДДС'!Y8*Продажи!W29</f>
        <v>43626.337887370879</v>
      </c>
    </row>
    <row r="29" spans="1:21" x14ac:dyDescent="0.2">
      <c r="A29" s="254" t="str">
        <f>'Продукция и цена '!A11</f>
        <v xml:space="preserve">Курсы немецкого языка </v>
      </c>
      <c r="B29" s="224">
        <f>'Сводный РДДС'!D43/'Сводный РДДС'!D8*Продажи!B30</f>
        <v>2774.8871977017779</v>
      </c>
      <c r="C29" s="224">
        <f>'Сводный РДДС'!E43/'Сводный РДДС'!E8*Продажи!C30</f>
        <v>2822.6516166060837</v>
      </c>
      <c r="D29" s="224">
        <f>'Сводный РДДС'!F43/'Сводный РДДС'!F8*Продажи!D30</f>
        <v>2583.1895888955673</v>
      </c>
      <c r="E29" s="224">
        <f>'Сводный РДДС'!G43/'Сводный РДДС'!G8*Продажи!E30</f>
        <v>2872.9465468173235</v>
      </c>
      <c r="F29" s="224">
        <f>'Сводный РДДС'!H43/'Сводный РДДС'!H8*Продажи!F30</f>
        <v>3000.2183141297755</v>
      </c>
      <c r="G29" s="224">
        <f>'Сводный РДДС'!I43/'Сводный РДДС'!I8*Продажи!G30</f>
        <v>14018.446790595246</v>
      </c>
      <c r="H29" s="224" t="e">
        <f>'Сводный РДДС'!J43/'Сводный РДДС'!J8*Продажи!H30</f>
        <v>#DIV/0!</v>
      </c>
      <c r="I29" s="224">
        <f>'Сводный РДДС'!K43/'Сводный РДДС'!K8*Продажи!I30</f>
        <v>0</v>
      </c>
      <c r="J29" s="224">
        <f>'Сводный РДДС'!L43/'Сводный РДДС'!L8*Продажи!J30</f>
        <v>2920.4156500472327</v>
      </c>
      <c r="K29" s="224">
        <f>'Сводный РДДС'!M43/'Сводный РДДС'!M8*Продажи!K30</f>
        <v>2335.2045889101337</v>
      </c>
      <c r="L29" s="224">
        <f>'Сводный РДДС'!N43/'Сводный РДДС'!N8*Продажи!L30</f>
        <v>4574.5548387096778</v>
      </c>
      <c r="M29" s="224">
        <f>'Сводный РДДС'!O43/'Сводный РДДС'!O8*Продажи!M30</f>
        <v>4540.0417287630398</v>
      </c>
      <c r="N29" s="224">
        <f>'Сводный РДДС'!Q43/'Сводный РДДС'!Q8*Продажи!O30</f>
        <v>41499.106719367584</v>
      </c>
      <c r="O29" s="224">
        <f>'Сводный РДДС'!R43/'Сводный РДДС'!R8*Продажи!P30</f>
        <v>47794.673684210531</v>
      </c>
      <c r="P29" s="224">
        <f>'Сводный РДДС'!S43/'Сводный РДДС'!S8*Продажи!Q30</f>
        <v>19125.257142857143</v>
      </c>
      <c r="Q29" s="224">
        <f>'Сводный РДДС'!T43/'Сводный РДДС'!T8*Продажи!R30</f>
        <v>41499.106719367584</v>
      </c>
      <c r="R29" s="224">
        <f>'Сводный РДДС'!V43/'Сводный РДДС'!V8*Продажи!T30</f>
        <v>48473.708763745417</v>
      </c>
      <c r="S29" s="224">
        <f>'Сводный РДДС'!W43/'Сводный РДДС'!W8*Продажи!U30</f>
        <v>47860.57980673109</v>
      </c>
      <c r="T29" s="224">
        <f>'Сводный РДДС'!X43/'Сводный РДДС'!X8*Продажи!V30</f>
        <v>18021.726091302899</v>
      </c>
      <c r="U29" s="255">
        <f>'Сводный РДДС'!Y43/'Сводный РДДС'!Y8*Продажи!W30</f>
        <v>48473.708763745417</v>
      </c>
    </row>
    <row r="30" spans="1:21" x14ac:dyDescent="0.2">
      <c r="A30" s="254" t="str">
        <f>'Продукция и цена '!A12</f>
        <v xml:space="preserve">Курсы французкого языка </v>
      </c>
      <c r="B30" s="224">
        <f>'Сводный РДДС'!D43/'Сводный РДДС'!D8*Продажи!B31</f>
        <v>2774.8871977017779</v>
      </c>
      <c r="C30" s="224">
        <f>'Сводный РДДС'!E43/'Сводный РДДС'!E8*Продажи!C31</f>
        <v>2822.6516166060837</v>
      </c>
      <c r="D30" s="224">
        <f>'Сводный РДДС'!F43/'Сводный РДДС'!F8*Продажи!D31</f>
        <v>2583.1895888955673</v>
      </c>
      <c r="E30" s="224">
        <f>'Сводный РДДС'!G43/'Сводный РДДС'!G8*Продажи!E31</f>
        <v>2872.9465468173235</v>
      </c>
      <c r="F30" s="224">
        <f>'Сводный РДДС'!H43/'Сводный РДДС'!H8*Продажи!F31</f>
        <v>3000.2183141297755</v>
      </c>
      <c r="G30" s="224">
        <f>'Сводный РДДС'!I43/'Сводный РДДС'!I8*Продажи!G31</f>
        <v>14018.446790595246</v>
      </c>
      <c r="H30" s="224" t="e">
        <f>'Сводный РДДС'!J43/'Сводный РДДС'!J8*Продажи!H31</f>
        <v>#DIV/0!</v>
      </c>
      <c r="I30" s="224">
        <f>'Сводный РДДС'!K43/'Сводный РДДС'!K8*Продажи!I31</f>
        <v>0</v>
      </c>
      <c r="J30" s="224">
        <f>'Сводный РДДС'!L43/'Сводный РДДС'!L8*Продажи!J31</f>
        <v>2920.4156500472327</v>
      </c>
      <c r="K30" s="224">
        <f>'Сводный РДДС'!M43/'Сводный РДДС'!M8*Продажи!K31</f>
        <v>2335.2045889101337</v>
      </c>
      <c r="L30" s="224">
        <f>'Сводный РДДС'!N43/'Сводный РДДС'!N8*Продажи!L31</f>
        <v>4574.5548387096778</v>
      </c>
      <c r="M30" s="224">
        <f>'Сводный РДДС'!O43/'Сводный РДДС'!O8*Продажи!M31</f>
        <v>4540.0417287630398</v>
      </c>
      <c r="N30" s="224">
        <f>'Сводный РДДС'!Q43/'Сводный РДДС'!Q8*Продажи!O31</f>
        <v>41499.106719367584</v>
      </c>
      <c r="O30" s="224">
        <f>'Сводный РДДС'!R43/'Сводный РДДС'!R8*Продажи!P31</f>
        <v>47794.673684210531</v>
      </c>
      <c r="P30" s="224">
        <f>'Сводный РДДС'!S43/'Сводный РДДС'!S8*Продажи!Q31</f>
        <v>19125.257142857143</v>
      </c>
      <c r="Q30" s="224">
        <f>'Сводный РДДС'!T43/'Сводный РДДС'!T8*Продажи!R31</f>
        <v>41499.106719367584</v>
      </c>
      <c r="R30" s="224">
        <f>'Сводный РДДС'!V43/'Сводный РДДС'!V8*Продажи!T31</f>
        <v>48473.708763745417</v>
      </c>
      <c r="S30" s="224">
        <f>'Сводный РДДС'!W43/'Сводный РДДС'!W8*Продажи!U31</f>
        <v>47860.57980673109</v>
      </c>
      <c r="T30" s="224">
        <f>'Сводный РДДС'!X43/'Сводный РДДС'!X8*Продажи!V31</f>
        <v>18021.726091302899</v>
      </c>
      <c r="U30" s="255">
        <f>'Сводный РДДС'!Y43/'Сводный РДДС'!Y8*Продажи!W31</f>
        <v>48473.708763745417</v>
      </c>
    </row>
    <row r="31" spans="1:21" s="221" customFormat="1" ht="13.5" thickBot="1" x14ac:dyDescent="0.25">
      <c r="A31" s="259" t="s">
        <v>14</v>
      </c>
      <c r="B31" s="257">
        <f>SUM(B21:B30)</f>
        <v>44051.334263515717</v>
      </c>
      <c r="C31" s="257">
        <f t="shared" ref="C31:S31" si="2">SUM(C21:C30)</f>
        <v>44809.594413621577</v>
      </c>
      <c r="D31" s="257">
        <f t="shared" si="2"/>
        <v>41008.134723717136</v>
      </c>
      <c r="E31" s="257">
        <f t="shared" si="2"/>
        <v>45608.026430725011</v>
      </c>
      <c r="F31" s="257">
        <f t="shared" si="2"/>
        <v>47628.465736810176</v>
      </c>
      <c r="G31" s="257">
        <f t="shared" si="2"/>
        <v>222542.84280069949</v>
      </c>
      <c r="H31" s="257" t="e">
        <f t="shared" si="2"/>
        <v>#DIV/0!</v>
      </c>
      <c r="I31" s="257">
        <f t="shared" si="2"/>
        <v>0</v>
      </c>
      <c r="J31" s="257">
        <f t="shared" si="2"/>
        <v>46361.598444499818</v>
      </c>
      <c r="K31" s="257">
        <f t="shared" si="2"/>
        <v>37071.372848948376</v>
      </c>
      <c r="L31" s="257">
        <f t="shared" si="2"/>
        <v>72621.058064516139</v>
      </c>
      <c r="M31" s="257">
        <f t="shared" si="2"/>
        <v>72073.162444113259</v>
      </c>
      <c r="N31" s="257">
        <f t="shared" si="2"/>
        <v>657069.18972332007</v>
      </c>
      <c r="O31" s="257">
        <f t="shared" si="2"/>
        <v>756749</v>
      </c>
      <c r="P31" s="257">
        <f t="shared" si="2"/>
        <v>302816.57142857142</v>
      </c>
      <c r="Q31" s="257">
        <f t="shared" si="2"/>
        <v>657069.18972332007</v>
      </c>
      <c r="R31" s="257">
        <f t="shared" si="2"/>
        <v>727347.99999999988</v>
      </c>
      <c r="S31" s="257">
        <f t="shared" si="2"/>
        <v>718148</v>
      </c>
      <c r="T31" s="257">
        <f t="shared" ref="T31:U31" si="3">SUM(T21:T30)</f>
        <v>270415.99999999994</v>
      </c>
      <c r="U31" s="258">
        <f t="shared" si="3"/>
        <v>727347.99999999988</v>
      </c>
    </row>
    <row r="33" spans="1:1" s="217" customFormat="1" ht="15.75" x14ac:dyDescent="0.25">
      <c r="A33" s="218" t="s">
        <v>187</v>
      </c>
    </row>
  </sheetData>
  <mergeCells count="6">
    <mergeCell ref="A3:A4"/>
    <mergeCell ref="A19:A20"/>
    <mergeCell ref="N3:Q3"/>
    <mergeCell ref="R3:U3"/>
    <mergeCell ref="N19:Q19"/>
    <mergeCell ref="R19:U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A8"/>
  <sheetViews>
    <sheetView workbookViewId="0">
      <selection activeCell="R26" sqref="R26"/>
    </sheetView>
  </sheetViews>
  <sheetFormatPr defaultRowHeight="12.75" x14ac:dyDescent="0.2"/>
  <sheetData>
    <row r="5" spans="1:1" s="287" customFormat="1" ht="15" x14ac:dyDescent="0.2">
      <c r="A5" s="287" t="s">
        <v>170</v>
      </c>
    </row>
    <row r="6" spans="1:1" s="287" customFormat="1" ht="15" x14ac:dyDescent="0.2">
      <c r="A6" s="287" t="s">
        <v>167</v>
      </c>
    </row>
    <row r="7" spans="1:1" s="287" customFormat="1" ht="15" x14ac:dyDescent="0.2">
      <c r="A7" s="288" t="s">
        <v>168</v>
      </c>
    </row>
    <row r="8" spans="1:1" x14ac:dyDescent="0.2">
      <c r="A8" s="288" t="s">
        <v>169</v>
      </c>
    </row>
  </sheetData>
  <hyperlinks>
    <hyperlink ref="A7" r:id="rId1" xr:uid="{00000000-0004-0000-0A00-000000000000}"/>
    <hyperlink ref="A8" r:id="rId2" xr:uid="{00000000-0004-0000-0A00-000001000000}"/>
  </hyperlinks>
  <pageMargins left="0.7" right="0.7" top="0.75" bottom="0.75" header="0.3" footer="0.3"/>
  <pageSetup paperSize="9" orientation="portrait" verticalDpi="0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1"/>
  <sheetViews>
    <sheetView workbookViewId="0">
      <selection activeCell="M8" sqref="M8"/>
    </sheetView>
  </sheetViews>
  <sheetFormatPr defaultRowHeight="12.75" x14ac:dyDescent="0.2"/>
  <cols>
    <col min="2" max="2" width="18.140625" customWidth="1"/>
    <col min="3" max="3" width="33" customWidth="1"/>
    <col min="4" max="4" width="18.28515625" customWidth="1"/>
    <col min="5" max="5" width="13.140625" customWidth="1"/>
    <col min="6" max="6" width="37.42578125" customWidth="1"/>
    <col min="8" max="8" width="10.5703125" bestFit="1" customWidth="1"/>
    <col min="257" max="257" width="18.140625" customWidth="1"/>
    <col min="258" max="258" width="33" customWidth="1"/>
    <col min="259" max="259" width="18.28515625" customWidth="1"/>
    <col min="260" max="260" width="35.5703125" customWidth="1"/>
    <col min="261" max="261" width="13.140625" customWidth="1"/>
    <col min="262" max="262" width="37.42578125" customWidth="1"/>
    <col min="264" max="264" width="10.5703125" bestFit="1" customWidth="1"/>
    <col min="513" max="513" width="18.140625" customWidth="1"/>
    <col min="514" max="514" width="33" customWidth="1"/>
    <col min="515" max="515" width="18.28515625" customWidth="1"/>
    <col min="516" max="516" width="35.5703125" customWidth="1"/>
    <col min="517" max="517" width="13.140625" customWidth="1"/>
    <col min="518" max="518" width="37.42578125" customWidth="1"/>
    <col min="520" max="520" width="10.5703125" bestFit="1" customWidth="1"/>
    <col min="769" max="769" width="18.140625" customWidth="1"/>
    <col min="770" max="770" width="33" customWidth="1"/>
    <col min="771" max="771" width="18.28515625" customWidth="1"/>
    <col min="772" max="772" width="35.5703125" customWidth="1"/>
    <col min="773" max="773" width="13.140625" customWidth="1"/>
    <col min="774" max="774" width="37.42578125" customWidth="1"/>
    <col min="776" max="776" width="10.5703125" bestFit="1" customWidth="1"/>
    <col min="1025" max="1025" width="18.140625" customWidth="1"/>
    <col min="1026" max="1026" width="33" customWidth="1"/>
    <col min="1027" max="1027" width="18.28515625" customWidth="1"/>
    <col min="1028" max="1028" width="35.5703125" customWidth="1"/>
    <col min="1029" max="1029" width="13.140625" customWidth="1"/>
    <col min="1030" max="1030" width="37.42578125" customWidth="1"/>
    <col min="1032" max="1032" width="10.5703125" bestFit="1" customWidth="1"/>
    <col min="1281" max="1281" width="18.140625" customWidth="1"/>
    <col min="1282" max="1282" width="33" customWidth="1"/>
    <col min="1283" max="1283" width="18.28515625" customWidth="1"/>
    <col min="1284" max="1284" width="35.5703125" customWidth="1"/>
    <col min="1285" max="1285" width="13.140625" customWidth="1"/>
    <col min="1286" max="1286" width="37.42578125" customWidth="1"/>
    <col min="1288" max="1288" width="10.5703125" bestFit="1" customWidth="1"/>
    <col min="1537" max="1537" width="18.140625" customWidth="1"/>
    <col min="1538" max="1538" width="33" customWidth="1"/>
    <col min="1539" max="1539" width="18.28515625" customWidth="1"/>
    <col min="1540" max="1540" width="35.5703125" customWidth="1"/>
    <col min="1541" max="1541" width="13.140625" customWidth="1"/>
    <col min="1542" max="1542" width="37.42578125" customWidth="1"/>
    <col min="1544" max="1544" width="10.5703125" bestFit="1" customWidth="1"/>
    <col min="1793" max="1793" width="18.140625" customWidth="1"/>
    <col min="1794" max="1794" width="33" customWidth="1"/>
    <col min="1795" max="1795" width="18.28515625" customWidth="1"/>
    <col min="1796" max="1796" width="35.5703125" customWidth="1"/>
    <col min="1797" max="1797" width="13.140625" customWidth="1"/>
    <col min="1798" max="1798" width="37.42578125" customWidth="1"/>
    <col min="1800" max="1800" width="10.5703125" bestFit="1" customWidth="1"/>
    <col min="2049" max="2049" width="18.140625" customWidth="1"/>
    <col min="2050" max="2050" width="33" customWidth="1"/>
    <col min="2051" max="2051" width="18.28515625" customWidth="1"/>
    <col min="2052" max="2052" width="35.5703125" customWidth="1"/>
    <col min="2053" max="2053" width="13.140625" customWidth="1"/>
    <col min="2054" max="2054" width="37.42578125" customWidth="1"/>
    <col min="2056" max="2056" width="10.5703125" bestFit="1" customWidth="1"/>
    <col min="2305" max="2305" width="18.140625" customWidth="1"/>
    <col min="2306" max="2306" width="33" customWidth="1"/>
    <col min="2307" max="2307" width="18.28515625" customWidth="1"/>
    <col min="2308" max="2308" width="35.5703125" customWidth="1"/>
    <col min="2309" max="2309" width="13.140625" customWidth="1"/>
    <col min="2310" max="2310" width="37.42578125" customWidth="1"/>
    <col min="2312" max="2312" width="10.5703125" bestFit="1" customWidth="1"/>
    <col min="2561" max="2561" width="18.140625" customWidth="1"/>
    <col min="2562" max="2562" width="33" customWidth="1"/>
    <col min="2563" max="2563" width="18.28515625" customWidth="1"/>
    <col min="2564" max="2564" width="35.5703125" customWidth="1"/>
    <col min="2565" max="2565" width="13.140625" customWidth="1"/>
    <col min="2566" max="2566" width="37.42578125" customWidth="1"/>
    <col min="2568" max="2568" width="10.5703125" bestFit="1" customWidth="1"/>
    <col min="2817" max="2817" width="18.140625" customWidth="1"/>
    <col min="2818" max="2818" width="33" customWidth="1"/>
    <col min="2819" max="2819" width="18.28515625" customWidth="1"/>
    <col min="2820" max="2820" width="35.5703125" customWidth="1"/>
    <col min="2821" max="2821" width="13.140625" customWidth="1"/>
    <col min="2822" max="2822" width="37.42578125" customWidth="1"/>
    <col min="2824" max="2824" width="10.5703125" bestFit="1" customWidth="1"/>
    <col min="3073" max="3073" width="18.140625" customWidth="1"/>
    <col min="3074" max="3074" width="33" customWidth="1"/>
    <col min="3075" max="3075" width="18.28515625" customWidth="1"/>
    <col min="3076" max="3076" width="35.5703125" customWidth="1"/>
    <col min="3077" max="3077" width="13.140625" customWidth="1"/>
    <col min="3078" max="3078" width="37.42578125" customWidth="1"/>
    <col min="3080" max="3080" width="10.5703125" bestFit="1" customWidth="1"/>
    <col min="3329" max="3329" width="18.140625" customWidth="1"/>
    <col min="3330" max="3330" width="33" customWidth="1"/>
    <col min="3331" max="3331" width="18.28515625" customWidth="1"/>
    <col min="3332" max="3332" width="35.5703125" customWidth="1"/>
    <col min="3333" max="3333" width="13.140625" customWidth="1"/>
    <col min="3334" max="3334" width="37.42578125" customWidth="1"/>
    <col min="3336" max="3336" width="10.5703125" bestFit="1" customWidth="1"/>
    <col min="3585" max="3585" width="18.140625" customWidth="1"/>
    <col min="3586" max="3586" width="33" customWidth="1"/>
    <col min="3587" max="3587" width="18.28515625" customWidth="1"/>
    <col min="3588" max="3588" width="35.5703125" customWidth="1"/>
    <col min="3589" max="3589" width="13.140625" customWidth="1"/>
    <col min="3590" max="3590" width="37.42578125" customWidth="1"/>
    <col min="3592" max="3592" width="10.5703125" bestFit="1" customWidth="1"/>
    <col min="3841" max="3841" width="18.140625" customWidth="1"/>
    <col min="3842" max="3842" width="33" customWidth="1"/>
    <col min="3843" max="3843" width="18.28515625" customWidth="1"/>
    <col min="3844" max="3844" width="35.5703125" customWidth="1"/>
    <col min="3845" max="3845" width="13.140625" customWidth="1"/>
    <col min="3846" max="3846" width="37.42578125" customWidth="1"/>
    <col min="3848" max="3848" width="10.5703125" bestFit="1" customWidth="1"/>
    <col min="4097" max="4097" width="18.140625" customWidth="1"/>
    <col min="4098" max="4098" width="33" customWidth="1"/>
    <col min="4099" max="4099" width="18.28515625" customWidth="1"/>
    <col min="4100" max="4100" width="35.5703125" customWidth="1"/>
    <col min="4101" max="4101" width="13.140625" customWidth="1"/>
    <col min="4102" max="4102" width="37.42578125" customWidth="1"/>
    <col min="4104" max="4104" width="10.5703125" bestFit="1" customWidth="1"/>
    <col min="4353" max="4353" width="18.140625" customWidth="1"/>
    <col min="4354" max="4354" width="33" customWidth="1"/>
    <col min="4355" max="4355" width="18.28515625" customWidth="1"/>
    <col min="4356" max="4356" width="35.5703125" customWidth="1"/>
    <col min="4357" max="4357" width="13.140625" customWidth="1"/>
    <col min="4358" max="4358" width="37.42578125" customWidth="1"/>
    <col min="4360" max="4360" width="10.5703125" bestFit="1" customWidth="1"/>
    <col min="4609" max="4609" width="18.140625" customWidth="1"/>
    <col min="4610" max="4610" width="33" customWidth="1"/>
    <col min="4611" max="4611" width="18.28515625" customWidth="1"/>
    <col min="4612" max="4612" width="35.5703125" customWidth="1"/>
    <col min="4613" max="4613" width="13.140625" customWidth="1"/>
    <col min="4614" max="4614" width="37.42578125" customWidth="1"/>
    <col min="4616" max="4616" width="10.5703125" bestFit="1" customWidth="1"/>
    <col min="4865" max="4865" width="18.140625" customWidth="1"/>
    <col min="4866" max="4866" width="33" customWidth="1"/>
    <col min="4867" max="4867" width="18.28515625" customWidth="1"/>
    <col min="4868" max="4868" width="35.5703125" customWidth="1"/>
    <col min="4869" max="4869" width="13.140625" customWidth="1"/>
    <col min="4870" max="4870" width="37.42578125" customWidth="1"/>
    <col min="4872" max="4872" width="10.5703125" bestFit="1" customWidth="1"/>
    <col min="5121" max="5121" width="18.140625" customWidth="1"/>
    <col min="5122" max="5122" width="33" customWidth="1"/>
    <col min="5123" max="5123" width="18.28515625" customWidth="1"/>
    <col min="5124" max="5124" width="35.5703125" customWidth="1"/>
    <col min="5125" max="5125" width="13.140625" customWidth="1"/>
    <col min="5126" max="5126" width="37.42578125" customWidth="1"/>
    <col min="5128" max="5128" width="10.5703125" bestFit="1" customWidth="1"/>
    <col min="5377" max="5377" width="18.140625" customWidth="1"/>
    <col min="5378" max="5378" width="33" customWidth="1"/>
    <col min="5379" max="5379" width="18.28515625" customWidth="1"/>
    <col min="5380" max="5380" width="35.5703125" customWidth="1"/>
    <col min="5381" max="5381" width="13.140625" customWidth="1"/>
    <col min="5382" max="5382" width="37.42578125" customWidth="1"/>
    <col min="5384" max="5384" width="10.5703125" bestFit="1" customWidth="1"/>
    <col min="5633" max="5633" width="18.140625" customWidth="1"/>
    <col min="5634" max="5634" width="33" customWidth="1"/>
    <col min="5635" max="5635" width="18.28515625" customWidth="1"/>
    <col min="5636" max="5636" width="35.5703125" customWidth="1"/>
    <col min="5637" max="5637" width="13.140625" customWidth="1"/>
    <col min="5638" max="5638" width="37.42578125" customWidth="1"/>
    <col min="5640" max="5640" width="10.5703125" bestFit="1" customWidth="1"/>
    <col min="5889" max="5889" width="18.140625" customWidth="1"/>
    <col min="5890" max="5890" width="33" customWidth="1"/>
    <col min="5891" max="5891" width="18.28515625" customWidth="1"/>
    <col min="5892" max="5892" width="35.5703125" customWidth="1"/>
    <col min="5893" max="5893" width="13.140625" customWidth="1"/>
    <col min="5894" max="5894" width="37.42578125" customWidth="1"/>
    <col min="5896" max="5896" width="10.5703125" bestFit="1" customWidth="1"/>
    <col min="6145" max="6145" width="18.140625" customWidth="1"/>
    <col min="6146" max="6146" width="33" customWidth="1"/>
    <col min="6147" max="6147" width="18.28515625" customWidth="1"/>
    <col min="6148" max="6148" width="35.5703125" customWidth="1"/>
    <col min="6149" max="6149" width="13.140625" customWidth="1"/>
    <col min="6150" max="6150" width="37.42578125" customWidth="1"/>
    <col min="6152" max="6152" width="10.5703125" bestFit="1" customWidth="1"/>
    <col min="6401" max="6401" width="18.140625" customWidth="1"/>
    <col min="6402" max="6402" width="33" customWidth="1"/>
    <col min="6403" max="6403" width="18.28515625" customWidth="1"/>
    <col min="6404" max="6404" width="35.5703125" customWidth="1"/>
    <col min="6405" max="6405" width="13.140625" customWidth="1"/>
    <col min="6406" max="6406" width="37.42578125" customWidth="1"/>
    <col min="6408" max="6408" width="10.5703125" bestFit="1" customWidth="1"/>
    <col min="6657" max="6657" width="18.140625" customWidth="1"/>
    <col min="6658" max="6658" width="33" customWidth="1"/>
    <col min="6659" max="6659" width="18.28515625" customWidth="1"/>
    <col min="6660" max="6660" width="35.5703125" customWidth="1"/>
    <col min="6661" max="6661" width="13.140625" customWidth="1"/>
    <col min="6662" max="6662" width="37.42578125" customWidth="1"/>
    <col min="6664" max="6664" width="10.5703125" bestFit="1" customWidth="1"/>
    <col min="6913" max="6913" width="18.140625" customWidth="1"/>
    <col min="6914" max="6914" width="33" customWidth="1"/>
    <col min="6915" max="6915" width="18.28515625" customWidth="1"/>
    <col min="6916" max="6916" width="35.5703125" customWidth="1"/>
    <col min="6917" max="6917" width="13.140625" customWidth="1"/>
    <col min="6918" max="6918" width="37.42578125" customWidth="1"/>
    <col min="6920" max="6920" width="10.5703125" bestFit="1" customWidth="1"/>
    <col min="7169" max="7169" width="18.140625" customWidth="1"/>
    <col min="7170" max="7170" width="33" customWidth="1"/>
    <col min="7171" max="7171" width="18.28515625" customWidth="1"/>
    <col min="7172" max="7172" width="35.5703125" customWidth="1"/>
    <col min="7173" max="7173" width="13.140625" customWidth="1"/>
    <col min="7174" max="7174" width="37.42578125" customWidth="1"/>
    <col min="7176" max="7176" width="10.5703125" bestFit="1" customWidth="1"/>
    <col min="7425" max="7425" width="18.140625" customWidth="1"/>
    <col min="7426" max="7426" width="33" customWidth="1"/>
    <col min="7427" max="7427" width="18.28515625" customWidth="1"/>
    <col min="7428" max="7428" width="35.5703125" customWidth="1"/>
    <col min="7429" max="7429" width="13.140625" customWidth="1"/>
    <col min="7430" max="7430" width="37.42578125" customWidth="1"/>
    <col min="7432" max="7432" width="10.5703125" bestFit="1" customWidth="1"/>
    <col min="7681" max="7681" width="18.140625" customWidth="1"/>
    <col min="7682" max="7682" width="33" customWidth="1"/>
    <col min="7683" max="7683" width="18.28515625" customWidth="1"/>
    <col min="7684" max="7684" width="35.5703125" customWidth="1"/>
    <col min="7685" max="7685" width="13.140625" customWidth="1"/>
    <col min="7686" max="7686" width="37.42578125" customWidth="1"/>
    <col min="7688" max="7688" width="10.5703125" bestFit="1" customWidth="1"/>
    <col min="7937" max="7937" width="18.140625" customWidth="1"/>
    <col min="7938" max="7938" width="33" customWidth="1"/>
    <col min="7939" max="7939" width="18.28515625" customWidth="1"/>
    <col min="7940" max="7940" width="35.5703125" customWidth="1"/>
    <col min="7941" max="7941" width="13.140625" customWidth="1"/>
    <col min="7942" max="7942" width="37.42578125" customWidth="1"/>
    <col min="7944" max="7944" width="10.5703125" bestFit="1" customWidth="1"/>
    <col min="8193" max="8193" width="18.140625" customWidth="1"/>
    <col min="8194" max="8194" width="33" customWidth="1"/>
    <col min="8195" max="8195" width="18.28515625" customWidth="1"/>
    <col min="8196" max="8196" width="35.5703125" customWidth="1"/>
    <col min="8197" max="8197" width="13.140625" customWidth="1"/>
    <col min="8198" max="8198" width="37.42578125" customWidth="1"/>
    <col min="8200" max="8200" width="10.5703125" bestFit="1" customWidth="1"/>
    <col min="8449" max="8449" width="18.140625" customWidth="1"/>
    <col min="8450" max="8450" width="33" customWidth="1"/>
    <col min="8451" max="8451" width="18.28515625" customWidth="1"/>
    <col min="8452" max="8452" width="35.5703125" customWidth="1"/>
    <col min="8453" max="8453" width="13.140625" customWidth="1"/>
    <col min="8454" max="8454" width="37.42578125" customWidth="1"/>
    <col min="8456" max="8456" width="10.5703125" bestFit="1" customWidth="1"/>
    <col min="8705" max="8705" width="18.140625" customWidth="1"/>
    <col min="8706" max="8706" width="33" customWidth="1"/>
    <col min="8707" max="8707" width="18.28515625" customWidth="1"/>
    <col min="8708" max="8708" width="35.5703125" customWidth="1"/>
    <col min="8709" max="8709" width="13.140625" customWidth="1"/>
    <col min="8710" max="8710" width="37.42578125" customWidth="1"/>
    <col min="8712" max="8712" width="10.5703125" bestFit="1" customWidth="1"/>
    <col min="8961" max="8961" width="18.140625" customWidth="1"/>
    <col min="8962" max="8962" width="33" customWidth="1"/>
    <col min="8963" max="8963" width="18.28515625" customWidth="1"/>
    <col min="8964" max="8964" width="35.5703125" customWidth="1"/>
    <col min="8965" max="8965" width="13.140625" customWidth="1"/>
    <col min="8966" max="8966" width="37.42578125" customWidth="1"/>
    <col min="8968" max="8968" width="10.5703125" bestFit="1" customWidth="1"/>
    <col min="9217" max="9217" width="18.140625" customWidth="1"/>
    <col min="9218" max="9218" width="33" customWidth="1"/>
    <col min="9219" max="9219" width="18.28515625" customWidth="1"/>
    <col min="9220" max="9220" width="35.5703125" customWidth="1"/>
    <col min="9221" max="9221" width="13.140625" customWidth="1"/>
    <col min="9222" max="9222" width="37.42578125" customWidth="1"/>
    <col min="9224" max="9224" width="10.5703125" bestFit="1" customWidth="1"/>
    <col min="9473" max="9473" width="18.140625" customWidth="1"/>
    <col min="9474" max="9474" width="33" customWidth="1"/>
    <col min="9475" max="9475" width="18.28515625" customWidth="1"/>
    <col min="9476" max="9476" width="35.5703125" customWidth="1"/>
    <col min="9477" max="9477" width="13.140625" customWidth="1"/>
    <col min="9478" max="9478" width="37.42578125" customWidth="1"/>
    <col min="9480" max="9480" width="10.5703125" bestFit="1" customWidth="1"/>
    <col min="9729" max="9729" width="18.140625" customWidth="1"/>
    <col min="9730" max="9730" width="33" customWidth="1"/>
    <col min="9731" max="9731" width="18.28515625" customWidth="1"/>
    <col min="9732" max="9732" width="35.5703125" customWidth="1"/>
    <col min="9733" max="9733" width="13.140625" customWidth="1"/>
    <col min="9734" max="9734" width="37.42578125" customWidth="1"/>
    <col min="9736" max="9736" width="10.5703125" bestFit="1" customWidth="1"/>
    <col min="9985" max="9985" width="18.140625" customWidth="1"/>
    <col min="9986" max="9986" width="33" customWidth="1"/>
    <col min="9987" max="9987" width="18.28515625" customWidth="1"/>
    <col min="9988" max="9988" width="35.5703125" customWidth="1"/>
    <col min="9989" max="9989" width="13.140625" customWidth="1"/>
    <col min="9990" max="9990" width="37.42578125" customWidth="1"/>
    <col min="9992" max="9992" width="10.5703125" bestFit="1" customWidth="1"/>
    <col min="10241" max="10241" width="18.140625" customWidth="1"/>
    <col min="10242" max="10242" width="33" customWidth="1"/>
    <col min="10243" max="10243" width="18.28515625" customWidth="1"/>
    <col min="10244" max="10244" width="35.5703125" customWidth="1"/>
    <col min="10245" max="10245" width="13.140625" customWidth="1"/>
    <col min="10246" max="10246" width="37.42578125" customWidth="1"/>
    <col min="10248" max="10248" width="10.5703125" bestFit="1" customWidth="1"/>
    <col min="10497" max="10497" width="18.140625" customWidth="1"/>
    <col min="10498" max="10498" width="33" customWidth="1"/>
    <col min="10499" max="10499" width="18.28515625" customWidth="1"/>
    <col min="10500" max="10500" width="35.5703125" customWidth="1"/>
    <col min="10501" max="10501" width="13.140625" customWidth="1"/>
    <col min="10502" max="10502" width="37.42578125" customWidth="1"/>
    <col min="10504" max="10504" width="10.5703125" bestFit="1" customWidth="1"/>
    <col min="10753" max="10753" width="18.140625" customWidth="1"/>
    <col min="10754" max="10754" width="33" customWidth="1"/>
    <col min="10755" max="10755" width="18.28515625" customWidth="1"/>
    <col min="10756" max="10756" width="35.5703125" customWidth="1"/>
    <col min="10757" max="10757" width="13.140625" customWidth="1"/>
    <col min="10758" max="10758" width="37.42578125" customWidth="1"/>
    <col min="10760" max="10760" width="10.5703125" bestFit="1" customWidth="1"/>
    <col min="11009" max="11009" width="18.140625" customWidth="1"/>
    <col min="11010" max="11010" width="33" customWidth="1"/>
    <col min="11011" max="11011" width="18.28515625" customWidth="1"/>
    <col min="11012" max="11012" width="35.5703125" customWidth="1"/>
    <col min="11013" max="11013" width="13.140625" customWidth="1"/>
    <col min="11014" max="11014" width="37.42578125" customWidth="1"/>
    <col min="11016" max="11016" width="10.5703125" bestFit="1" customWidth="1"/>
    <col min="11265" max="11265" width="18.140625" customWidth="1"/>
    <col min="11266" max="11266" width="33" customWidth="1"/>
    <col min="11267" max="11267" width="18.28515625" customWidth="1"/>
    <col min="11268" max="11268" width="35.5703125" customWidth="1"/>
    <col min="11269" max="11269" width="13.140625" customWidth="1"/>
    <col min="11270" max="11270" width="37.42578125" customWidth="1"/>
    <col min="11272" max="11272" width="10.5703125" bestFit="1" customWidth="1"/>
    <col min="11521" max="11521" width="18.140625" customWidth="1"/>
    <col min="11522" max="11522" width="33" customWidth="1"/>
    <col min="11523" max="11523" width="18.28515625" customWidth="1"/>
    <col min="11524" max="11524" width="35.5703125" customWidth="1"/>
    <col min="11525" max="11525" width="13.140625" customWidth="1"/>
    <col min="11526" max="11526" width="37.42578125" customWidth="1"/>
    <col min="11528" max="11528" width="10.5703125" bestFit="1" customWidth="1"/>
    <col min="11777" max="11777" width="18.140625" customWidth="1"/>
    <col min="11778" max="11778" width="33" customWidth="1"/>
    <col min="11779" max="11779" width="18.28515625" customWidth="1"/>
    <col min="11780" max="11780" width="35.5703125" customWidth="1"/>
    <col min="11781" max="11781" width="13.140625" customWidth="1"/>
    <col min="11782" max="11782" width="37.42578125" customWidth="1"/>
    <col min="11784" max="11784" width="10.5703125" bestFit="1" customWidth="1"/>
    <col min="12033" max="12033" width="18.140625" customWidth="1"/>
    <col min="12034" max="12034" width="33" customWidth="1"/>
    <col min="12035" max="12035" width="18.28515625" customWidth="1"/>
    <col min="12036" max="12036" width="35.5703125" customWidth="1"/>
    <col min="12037" max="12037" width="13.140625" customWidth="1"/>
    <col min="12038" max="12038" width="37.42578125" customWidth="1"/>
    <col min="12040" max="12040" width="10.5703125" bestFit="1" customWidth="1"/>
    <col min="12289" max="12289" width="18.140625" customWidth="1"/>
    <col min="12290" max="12290" width="33" customWidth="1"/>
    <col min="12291" max="12291" width="18.28515625" customWidth="1"/>
    <col min="12292" max="12292" width="35.5703125" customWidth="1"/>
    <col min="12293" max="12293" width="13.140625" customWidth="1"/>
    <col min="12294" max="12294" width="37.42578125" customWidth="1"/>
    <col min="12296" max="12296" width="10.5703125" bestFit="1" customWidth="1"/>
    <col min="12545" max="12545" width="18.140625" customWidth="1"/>
    <col min="12546" max="12546" width="33" customWidth="1"/>
    <col min="12547" max="12547" width="18.28515625" customWidth="1"/>
    <col min="12548" max="12548" width="35.5703125" customWidth="1"/>
    <col min="12549" max="12549" width="13.140625" customWidth="1"/>
    <col min="12550" max="12550" width="37.42578125" customWidth="1"/>
    <col min="12552" max="12552" width="10.5703125" bestFit="1" customWidth="1"/>
    <col min="12801" max="12801" width="18.140625" customWidth="1"/>
    <col min="12802" max="12802" width="33" customWidth="1"/>
    <col min="12803" max="12803" width="18.28515625" customWidth="1"/>
    <col min="12804" max="12804" width="35.5703125" customWidth="1"/>
    <col min="12805" max="12805" width="13.140625" customWidth="1"/>
    <col min="12806" max="12806" width="37.42578125" customWidth="1"/>
    <col min="12808" max="12808" width="10.5703125" bestFit="1" customWidth="1"/>
    <col min="13057" max="13057" width="18.140625" customWidth="1"/>
    <col min="13058" max="13058" width="33" customWidth="1"/>
    <col min="13059" max="13059" width="18.28515625" customWidth="1"/>
    <col min="13060" max="13060" width="35.5703125" customWidth="1"/>
    <col min="13061" max="13061" width="13.140625" customWidth="1"/>
    <col min="13062" max="13062" width="37.42578125" customWidth="1"/>
    <col min="13064" max="13064" width="10.5703125" bestFit="1" customWidth="1"/>
    <col min="13313" max="13313" width="18.140625" customWidth="1"/>
    <col min="13314" max="13314" width="33" customWidth="1"/>
    <col min="13315" max="13315" width="18.28515625" customWidth="1"/>
    <col min="13316" max="13316" width="35.5703125" customWidth="1"/>
    <col min="13317" max="13317" width="13.140625" customWidth="1"/>
    <col min="13318" max="13318" width="37.42578125" customWidth="1"/>
    <col min="13320" max="13320" width="10.5703125" bestFit="1" customWidth="1"/>
    <col min="13569" max="13569" width="18.140625" customWidth="1"/>
    <col min="13570" max="13570" width="33" customWidth="1"/>
    <col min="13571" max="13571" width="18.28515625" customWidth="1"/>
    <col min="13572" max="13572" width="35.5703125" customWidth="1"/>
    <col min="13573" max="13573" width="13.140625" customWidth="1"/>
    <col min="13574" max="13574" width="37.42578125" customWidth="1"/>
    <col min="13576" max="13576" width="10.5703125" bestFit="1" customWidth="1"/>
    <col min="13825" max="13825" width="18.140625" customWidth="1"/>
    <col min="13826" max="13826" width="33" customWidth="1"/>
    <col min="13827" max="13827" width="18.28515625" customWidth="1"/>
    <col min="13828" max="13828" width="35.5703125" customWidth="1"/>
    <col min="13829" max="13829" width="13.140625" customWidth="1"/>
    <col min="13830" max="13830" width="37.42578125" customWidth="1"/>
    <col min="13832" max="13832" width="10.5703125" bestFit="1" customWidth="1"/>
    <col min="14081" max="14081" width="18.140625" customWidth="1"/>
    <col min="14082" max="14082" width="33" customWidth="1"/>
    <col min="14083" max="14083" width="18.28515625" customWidth="1"/>
    <col min="14084" max="14084" width="35.5703125" customWidth="1"/>
    <col min="14085" max="14085" width="13.140625" customWidth="1"/>
    <col min="14086" max="14086" width="37.42578125" customWidth="1"/>
    <col min="14088" max="14088" width="10.5703125" bestFit="1" customWidth="1"/>
    <col min="14337" max="14337" width="18.140625" customWidth="1"/>
    <col min="14338" max="14338" width="33" customWidth="1"/>
    <col min="14339" max="14339" width="18.28515625" customWidth="1"/>
    <col min="14340" max="14340" width="35.5703125" customWidth="1"/>
    <col min="14341" max="14341" width="13.140625" customWidth="1"/>
    <col min="14342" max="14342" width="37.42578125" customWidth="1"/>
    <col min="14344" max="14344" width="10.5703125" bestFit="1" customWidth="1"/>
    <col min="14593" max="14593" width="18.140625" customWidth="1"/>
    <col min="14594" max="14594" width="33" customWidth="1"/>
    <col min="14595" max="14595" width="18.28515625" customWidth="1"/>
    <col min="14596" max="14596" width="35.5703125" customWidth="1"/>
    <col min="14597" max="14597" width="13.140625" customWidth="1"/>
    <col min="14598" max="14598" width="37.42578125" customWidth="1"/>
    <col min="14600" max="14600" width="10.5703125" bestFit="1" customWidth="1"/>
    <col min="14849" max="14849" width="18.140625" customWidth="1"/>
    <col min="14850" max="14850" width="33" customWidth="1"/>
    <col min="14851" max="14851" width="18.28515625" customWidth="1"/>
    <col min="14852" max="14852" width="35.5703125" customWidth="1"/>
    <col min="14853" max="14853" width="13.140625" customWidth="1"/>
    <col min="14854" max="14854" width="37.42578125" customWidth="1"/>
    <col min="14856" max="14856" width="10.5703125" bestFit="1" customWidth="1"/>
    <col min="15105" max="15105" width="18.140625" customWidth="1"/>
    <col min="15106" max="15106" width="33" customWidth="1"/>
    <col min="15107" max="15107" width="18.28515625" customWidth="1"/>
    <col min="15108" max="15108" width="35.5703125" customWidth="1"/>
    <col min="15109" max="15109" width="13.140625" customWidth="1"/>
    <col min="15110" max="15110" width="37.42578125" customWidth="1"/>
    <col min="15112" max="15112" width="10.5703125" bestFit="1" customWidth="1"/>
    <col min="15361" max="15361" width="18.140625" customWidth="1"/>
    <col min="15362" max="15362" width="33" customWidth="1"/>
    <col min="15363" max="15363" width="18.28515625" customWidth="1"/>
    <col min="15364" max="15364" width="35.5703125" customWidth="1"/>
    <col min="15365" max="15365" width="13.140625" customWidth="1"/>
    <col min="15366" max="15366" width="37.42578125" customWidth="1"/>
    <col min="15368" max="15368" width="10.5703125" bestFit="1" customWidth="1"/>
    <col min="15617" max="15617" width="18.140625" customWidth="1"/>
    <col min="15618" max="15618" width="33" customWidth="1"/>
    <col min="15619" max="15619" width="18.28515625" customWidth="1"/>
    <col min="15620" max="15620" width="35.5703125" customWidth="1"/>
    <col min="15621" max="15621" width="13.140625" customWidth="1"/>
    <col min="15622" max="15622" width="37.42578125" customWidth="1"/>
    <col min="15624" max="15624" width="10.5703125" bestFit="1" customWidth="1"/>
    <col min="15873" max="15873" width="18.140625" customWidth="1"/>
    <col min="15874" max="15874" width="33" customWidth="1"/>
    <col min="15875" max="15875" width="18.28515625" customWidth="1"/>
    <col min="15876" max="15876" width="35.5703125" customWidth="1"/>
    <col min="15877" max="15877" width="13.140625" customWidth="1"/>
    <col min="15878" max="15878" width="37.42578125" customWidth="1"/>
    <col min="15880" max="15880" width="10.5703125" bestFit="1" customWidth="1"/>
    <col min="16129" max="16129" width="18.140625" customWidth="1"/>
    <col min="16130" max="16130" width="33" customWidth="1"/>
    <col min="16131" max="16131" width="18.28515625" customWidth="1"/>
    <col min="16132" max="16132" width="35.5703125" customWidth="1"/>
    <col min="16133" max="16133" width="13.140625" customWidth="1"/>
    <col min="16134" max="16134" width="37.42578125" customWidth="1"/>
    <col min="16136" max="16136" width="10.5703125" bestFit="1" customWidth="1"/>
  </cols>
  <sheetData>
    <row r="3" spans="1:11" x14ac:dyDescent="0.2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spans="1:11" ht="15" x14ac:dyDescent="0.2">
      <c r="A4" s="225"/>
      <c r="B4" s="225"/>
      <c r="C4" s="226" t="s">
        <v>102</v>
      </c>
      <c r="E4" s="225"/>
      <c r="F4" s="225"/>
      <c r="G4" s="225"/>
      <c r="H4" s="225"/>
      <c r="I4" s="225"/>
      <c r="J4" s="225"/>
      <c r="K4" s="225"/>
    </row>
    <row r="5" spans="1:11" ht="13.5" thickBot="1" x14ac:dyDescent="0.25">
      <c r="A5" s="225"/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spans="1:11" ht="25.5" x14ac:dyDescent="0.2">
      <c r="A6" s="227" t="s">
        <v>103</v>
      </c>
      <c r="B6" s="228" t="s">
        <v>104</v>
      </c>
      <c r="C6" s="228" t="s">
        <v>105</v>
      </c>
      <c r="D6" s="228" t="s">
        <v>106</v>
      </c>
      <c r="E6" s="228" t="s">
        <v>107</v>
      </c>
      <c r="F6" s="229" t="s">
        <v>108</v>
      </c>
      <c r="G6" s="225"/>
      <c r="H6" s="225"/>
      <c r="I6" s="225"/>
      <c r="J6" s="225"/>
      <c r="K6" s="225"/>
    </row>
    <row r="7" spans="1:11" ht="38.25" x14ac:dyDescent="0.2">
      <c r="A7" s="230">
        <v>1</v>
      </c>
      <c r="B7" s="231" t="s">
        <v>109</v>
      </c>
      <c r="C7" s="232" t="s">
        <v>125</v>
      </c>
      <c r="D7" s="232" t="s">
        <v>110</v>
      </c>
      <c r="E7" s="260">
        <f>Инвестиции!B18</f>
        <v>370000</v>
      </c>
      <c r="F7" s="233" t="s">
        <v>124</v>
      </c>
    </row>
    <row r="8" spans="1:11" ht="89.25" x14ac:dyDescent="0.2">
      <c r="A8" s="230">
        <v>2</v>
      </c>
      <c r="B8" s="232" t="s">
        <v>111</v>
      </c>
      <c r="C8" s="240" t="s">
        <v>112</v>
      </c>
      <c r="D8" s="240" t="s">
        <v>113</v>
      </c>
      <c r="E8" s="261">
        <v>0.25</v>
      </c>
      <c r="F8" s="233" t="s">
        <v>114</v>
      </c>
    </row>
    <row r="9" spans="1:11" ht="114.75" x14ac:dyDescent="0.2">
      <c r="A9" s="230">
        <v>3</v>
      </c>
      <c r="B9" s="231" t="s">
        <v>115</v>
      </c>
      <c r="C9" s="234"/>
      <c r="D9" s="241" t="s">
        <v>116</v>
      </c>
      <c r="E9" s="260">
        <f>('Сводный РДДС'!AA46/(1+(E8/100))*1)-E7</f>
        <v>8542622.2443890292</v>
      </c>
      <c r="F9" s="233" t="s">
        <v>117</v>
      </c>
    </row>
    <row r="10" spans="1:11" ht="114.75" x14ac:dyDescent="0.2">
      <c r="A10" s="230">
        <v>4</v>
      </c>
      <c r="B10" s="231" t="s">
        <v>118</v>
      </c>
      <c r="C10" s="235"/>
      <c r="D10" s="241" t="s">
        <v>119</v>
      </c>
      <c r="E10" s="262">
        <f>('Сводный РДДС'!AA46/'Экономические показ.'!E7-1)*100</f>
        <v>2314.8388648648652</v>
      </c>
      <c r="F10" s="233" t="s">
        <v>120</v>
      </c>
      <c r="H10" s="236"/>
    </row>
    <row r="11" spans="1:11" ht="64.5" thickBot="1" x14ac:dyDescent="0.25">
      <c r="A11" s="237">
        <v>5</v>
      </c>
      <c r="B11" s="238" t="s">
        <v>121</v>
      </c>
      <c r="C11" s="242" t="s">
        <v>122</v>
      </c>
      <c r="D11" s="243" t="s">
        <v>110</v>
      </c>
      <c r="E11" s="244" t="s">
        <v>161</v>
      </c>
      <c r="F11" s="239" t="s">
        <v>123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2289" r:id="rId3">
          <objectPr defaultSize="0" autoPict="0" r:id="rId4">
            <anchor moveWithCells="1" sizeWithCells="1">
              <from>
                <xdr:col>2</xdr:col>
                <xdr:colOff>323850</xdr:colOff>
                <xdr:row>5</xdr:row>
                <xdr:rowOff>0</xdr:rowOff>
              </from>
              <to>
                <xdr:col>2</xdr:col>
                <xdr:colOff>1590675</xdr:colOff>
                <xdr:row>5</xdr:row>
                <xdr:rowOff>0</xdr:rowOff>
              </to>
            </anchor>
          </objectPr>
        </oleObject>
      </mc:Choice>
      <mc:Fallback>
        <oleObject progId="Equation.3" shapeId="12289" r:id="rId3"/>
      </mc:Fallback>
    </mc:AlternateContent>
    <mc:AlternateContent xmlns:mc="http://schemas.openxmlformats.org/markup-compatibility/2006">
      <mc:Choice Requires="x14">
        <oleObject progId="Equation.3" shapeId="12290" r:id="rId5">
          <objectPr defaultSize="0" autoPict="0" r:id="rId6">
            <anchor moveWithCells="1" sizeWithCells="1">
              <from>
                <xdr:col>2</xdr:col>
                <xdr:colOff>285750</xdr:colOff>
                <xdr:row>5</xdr:row>
                <xdr:rowOff>0</xdr:rowOff>
              </from>
              <to>
                <xdr:col>2</xdr:col>
                <xdr:colOff>1590675</xdr:colOff>
                <xdr:row>5</xdr:row>
                <xdr:rowOff>0</xdr:rowOff>
              </to>
            </anchor>
          </objectPr>
        </oleObject>
      </mc:Choice>
      <mc:Fallback>
        <oleObject progId="Equation.3" shapeId="12290" r:id="rId5"/>
      </mc:Fallback>
    </mc:AlternateContent>
    <mc:AlternateContent xmlns:mc="http://schemas.openxmlformats.org/markup-compatibility/2006">
      <mc:Choice Requires="x14">
        <oleObject progId="Equation.3" shapeId="12292" r:id="rId7">
          <objectPr defaultSize="0" autoPict="0" r:id="rId8">
            <anchor moveWithCells="1" sizeWithCells="1">
              <from>
                <xdr:col>3</xdr:col>
                <xdr:colOff>1143000</xdr:colOff>
                <xdr:row>5</xdr:row>
                <xdr:rowOff>0</xdr:rowOff>
              </from>
              <to>
                <xdr:col>4</xdr:col>
                <xdr:colOff>0</xdr:colOff>
                <xdr:row>5</xdr:row>
                <xdr:rowOff>0</xdr:rowOff>
              </to>
            </anchor>
          </objectPr>
        </oleObject>
      </mc:Choice>
      <mc:Fallback>
        <oleObject progId="Equation.3" shapeId="12292" r:id="rId7"/>
      </mc:Fallback>
    </mc:AlternateContent>
    <mc:AlternateContent xmlns:mc="http://schemas.openxmlformats.org/markup-compatibility/2006">
      <mc:Choice Requires="x14">
        <oleObject progId="Equation.3" shapeId="12293" r:id="rId9">
          <objectPr defaultSize="0" autoPict="0" r:id="rId10">
            <anchor moveWithCells="1" sizeWithCells="1">
              <from>
                <xdr:col>2</xdr:col>
                <xdr:colOff>228600</xdr:colOff>
                <xdr:row>8</xdr:row>
                <xdr:rowOff>457200</xdr:rowOff>
              </from>
              <to>
                <xdr:col>2</xdr:col>
                <xdr:colOff>1857375</xdr:colOff>
                <xdr:row>8</xdr:row>
                <xdr:rowOff>942975</xdr:rowOff>
              </to>
            </anchor>
          </objectPr>
        </oleObject>
      </mc:Choice>
      <mc:Fallback>
        <oleObject progId="Equation.3" shapeId="12293" r:id="rId9"/>
      </mc:Fallback>
    </mc:AlternateContent>
    <mc:AlternateContent xmlns:mc="http://schemas.openxmlformats.org/markup-compatibility/2006">
      <mc:Choice Requires="x14">
        <oleObject progId="Equation.3" shapeId="12294" r:id="rId11">
          <objectPr defaultSize="0" autoPict="0" r:id="rId6">
            <anchor moveWithCells="1" sizeWithCells="1">
              <from>
                <xdr:col>2</xdr:col>
                <xdr:colOff>409575</xdr:colOff>
                <xdr:row>9</xdr:row>
                <xdr:rowOff>390525</xdr:rowOff>
              </from>
              <to>
                <xdr:col>2</xdr:col>
                <xdr:colOff>1819275</xdr:colOff>
                <xdr:row>9</xdr:row>
                <xdr:rowOff>933450</xdr:rowOff>
              </to>
            </anchor>
          </objectPr>
        </oleObject>
      </mc:Choice>
      <mc:Fallback>
        <oleObject progId="Equation.3" shapeId="12294" r:id="rId11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2E894"/>
  </sheetPr>
  <dimension ref="A1:F50"/>
  <sheetViews>
    <sheetView zoomScale="91" zoomScaleNormal="91" workbookViewId="0">
      <selection activeCell="F47" sqref="F47"/>
    </sheetView>
  </sheetViews>
  <sheetFormatPr defaultColWidth="23.5703125" defaultRowHeight="14.25" x14ac:dyDescent="0.2"/>
  <cols>
    <col min="1" max="1" width="57.85546875" style="21" customWidth="1"/>
    <col min="2" max="2" width="23.5703125" style="21"/>
    <col min="3" max="3" width="12.85546875" style="21" customWidth="1"/>
    <col min="4" max="4" width="23.5703125" style="21"/>
    <col min="5" max="5" width="19.28515625" style="21" customWidth="1"/>
    <col min="6" max="6" width="23.5703125" style="21"/>
    <col min="7" max="7" width="8" style="21" customWidth="1"/>
    <col min="8" max="16384" width="23.5703125" style="21"/>
  </cols>
  <sheetData>
    <row r="1" spans="1:6" s="57" customFormat="1" ht="16.5" thickBot="1" x14ac:dyDescent="0.3">
      <c r="A1" s="57" t="s">
        <v>62</v>
      </c>
      <c r="D1" s="57" t="s">
        <v>63</v>
      </c>
    </row>
    <row r="2" spans="1:6" ht="30" x14ac:dyDescent="0.2">
      <c r="A2" s="118" t="s">
        <v>192</v>
      </c>
      <c r="B2" s="119" t="s">
        <v>35</v>
      </c>
      <c r="D2" s="122" t="s">
        <v>12</v>
      </c>
      <c r="E2" s="123" t="s">
        <v>32</v>
      </c>
      <c r="F2" s="119" t="s">
        <v>14</v>
      </c>
    </row>
    <row r="3" spans="1:6" x14ac:dyDescent="0.2">
      <c r="A3" s="24" t="s">
        <v>221</v>
      </c>
      <c r="B3" s="25">
        <v>30000</v>
      </c>
      <c r="D3" s="124">
        <v>370000</v>
      </c>
      <c r="E3" s="117"/>
      <c r="F3" s="125">
        <f>B18</f>
        <v>370000</v>
      </c>
    </row>
    <row r="4" spans="1:6" ht="15.75" thickBot="1" x14ac:dyDescent="0.25">
      <c r="A4" s="24" t="s">
        <v>222</v>
      </c>
      <c r="B4" s="22">
        <v>24000</v>
      </c>
      <c r="D4" s="126">
        <f>D3/F3*100</f>
        <v>100</v>
      </c>
      <c r="E4" s="66">
        <f>E3/F3*100</f>
        <v>0</v>
      </c>
      <c r="F4" s="127">
        <v>1</v>
      </c>
    </row>
    <row r="5" spans="1:6" x14ac:dyDescent="0.2">
      <c r="A5" s="24" t="s">
        <v>223</v>
      </c>
      <c r="B5" s="23">
        <v>10000</v>
      </c>
    </row>
    <row r="6" spans="1:6" x14ac:dyDescent="0.2">
      <c r="A6" s="24" t="s">
        <v>224</v>
      </c>
      <c r="B6" s="25">
        <v>21000</v>
      </c>
    </row>
    <row r="7" spans="1:6" ht="20.100000000000001" customHeight="1" x14ac:dyDescent="0.2">
      <c r="A7" s="24" t="s">
        <v>225</v>
      </c>
      <c r="B7" s="26">
        <v>22000</v>
      </c>
    </row>
    <row r="8" spans="1:6" x14ac:dyDescent="0.2">
      <c r="A8" s="24" t="s">
        <v>226</v>
      </c>
      <c r="B8" s="23">
        <v>15000</v>
      </c>
    </row>
    <row r="9" spans="1:6" x14ac:dyDescent="0.2">
      <c r="A9" s="24" t="s">
        <v>227</v>
      </c>
      <c r="B9" s="22">
        <v>7000</v>
      </c>
    </row>
    <row r="10" spans="1:6" x14ac:dyDescent="0.2">
      <c r="A10" s="24" t="s">
        <v>228</v>
      </c>
      <c r="B10" s="27">
        <v>10000</v>
      </c>
    </row>
    <row r="11" spans="1:6" x14ac:dyDescent="0.2">
      <c r="A11" s="29" t="s">
        <v>229</v>
      </c>
      <c r="B11" s="26">
        <v>6000</v>
      </c>
    </row>
    <row r="12" spans="1:6" x14ac:dyDescent="0.2">
      <c r="A12" s="24" t="s">
        <v>230</v>
      </c>
      <c r="B12" s="26">
        <v>22000</v>
      </c>
    </row>
    <row r="13" spans="1:6" x14ac:dyDescent="0.2">
      <c r="A13" s="28" t="s">
        <v>231</v>
      </c>
      <c r="B13" s="30">
        <v>92000</v>
      </c>
    </row>
    <row r="14" spans="1:6" x14ac:dyDescent="0.2">
      <c r="A14" s="24" t="s">
        <v>232</v>
      </c>
      <c r="B14" s="25">
        <v>58000</v>
      </c>
    </row>
    <row r="15" spans="1:6" x14ac:dyDescent="0.2">
      <c r="A15" s="29" t="s">
        <v>233</v>
      </c>
      <c r="B15" s="25">
        <v>48000</v>
      </c>
    </row>
    <row r="16" spans="1:6" x14ac:dyDescent="0.2">
      <c r="A16" s="29" t="s">
        <v>234</v>
      </c>
      <c r="B16" s="25">
        <v>2500</v>
      </c>
    </row>
    <row r="17" spans="1:5" x14ac:dyDescent="0.2">
      <c r="A17" s="29" t="s">
        <v>235</v>
      </c>
      <c r="B17" s="25">
        <v>2500</v>
      </c>
    </row>
    <row r="18" spans="1:5" ht="15.75" thickBot="1" x14ac:dyDescent="0.25">
      <c r="A18" s="120" t="s">
        <v>14</v>
      </c>
      <c r="B18" s="121">
        <f>SUM(B3:B17)</f>
        <v>370000</v>
      </c>
    </row>
    <row r="21" spans="1:5" ht="16.5" thickBot="1" x14ac:dyDescent="0.3">
      <c r="A21" s="57" t="s">
        <v>194</v>
      </c>
    </row>
    <row r="22" spans="1:5" ht="51" x14ac:dyDescent="0.2">
      <c r="A22" s="78" t="s">
        <v>193</v>
      </c>
      <c r="B22" s="79" t="s">
        <v>17</v>
      </c>
      <c r="C22" s="79" t="s">
        <v>18</v>
      </c>
      <c r="D22" s="79" t="s">
        <v>19</v>
      </c>
      <c r="E22" s="80" t="s">
        <v>20</v>
      </c>
    </row>
    <row r="23" spans="1:5" ht="15" x14ac:dyDescent="0.2">
      <c r="A23" s="101" t="s">
        <v>221</v>
      </c>
      <c r="B23" s="65">
        <v>12</v>
      </c>
      <c r="C23" s="65">
        <v>2500</v>
      </c>
      <c r="D23" s="107">
        <f>B23*C23</f>
        <v>30000</v>
      </c>
      <c r="E23" s="102"/>
    </row>
    <row r="24" spans="1:5" ht="15" x14ac:dyDescent="0.2">
      <c r="A24" s="101" t="s">
        <v>222</v>
      </c>
      <c r="B24" s="65">
        <v>12</v>
      </c>
      <c r="C24" s="65">
        <v>2000</v>
      </c>
      <c r="D24" s="107">
        <f t="shared" ref="D24:D49" si="0">B24*C24</f>
        <v>24000</v>
      </c>
      <c r="E24" s="102"/>
    </row>
    <row r="25" spans="1:5" ht="15" x14ac:dyDescent="0.2">
      <c r="A25" s="101" t="s">
        <v>223</v>
      </c>
      <c r="B25" s="65">
        <v>2</v>
      </c>
      <c r="C25" s="65">
        <v>5000</v>
      </c>
      <c r="D25" s="107">
        <f t="shared" si="0"/>
        <v>10000</v>
      </c>
      <c r="E25" s="102"/>
    </row>
    <row r="26" spans="1:5" ht="15" x14ac:dyDescent="0.2">
      <c r="A26" s="101" t="s">
        <v>224</v>
      </c>
      <c r="B26" s="65">
        <v>3</v>
      </c>
      <c r="C26" s="65">
        <v>7000</v>
      </c>
      <c r="D26" s="107">
        <f t="shared" si="0"/>
        <v>21000</v>
      </c>
      <c r="E26" s="102"/>
    </row>
    <row r="27" spans="1:5" ht="15" x14ac:dyDescent="0.2">
      <c r="A27" s="101" t="s">
        <v>225</v>
      </c>
      <c r="B27" s="65">
        <v>2</v>
      </c>
      <c r="C27" s="65">
        <v>11000</v>
      </c>
      <c r="D27" s="107">
        <f t="shared" si="0"/>
        <v>22000</v>
      </c>
      <c r="E27" s="102"/>
    </row>
    <row r="28" spans="1:5" ht="15" x14ac:dyDescent="0.2">
      <c r="A28" s="101" t="s">
        <v>226</v>
      </c>
      <c r="B28" s="65">
        <v>1</v>
      </c>
      <c r="C28" s="65">
        <v>15000</v>
      </c>
      <c r="D28" s="107">
        <f t="shared" si="0"/>
        <v>15000</v>
      </c>
      <c r="E28" s="102"/>
    </row>
    <row r="29" spans="1:5" ht="15" x14ac:dyDescent="0.2">
      <c r="A29" s="101" t="s">
        <v>227</v>
      </c>
      <c r="B29" s="65">
        <v>1</v>
      </c>
      <c r="C29" s="65">
        <v>7000</v>
      </c>
      <c r="D29" s="107">
        <f t="shared" si="0"/>
        <v>7000</v>
      </c>
      <c r="E29" s="102"/>
    </row>
    <row r="30" spans="1:5" ht="15" x14ac:dyDescent="0.2">
      <c r="A30" s="101" t="s">
        <v>228</v>
      </c>
      <c r="B30" s="65">
        <v>1</v>
      </c>
      <c r="C30" s="65">
        <v>10000</v>
      </c>
      <c r="D30" s="107">
        <f t="shared" si="0"/>
        <v>10000</v>
      </c>
      <c r="E30" s="102"/>
    </row>
    <row r="31" spans="1:5" ht="15" x14ac:dyDescent="0.2">
      <c r="A31" s="101" t="s">
        <v>229</v>
      </c>
      <c r="B31" s="65">
        <v>1</v>
      </c>
      <c r="C31" s="65">
        <v>6000</v>
      </c>
      <c r="D31" s="107">
        <f t="shared" si="0"/>
        <v>6000</v>
      </c>
      <c r="E31" s="102"/>
    </row>
    <row r="32" spans="1:5" ht="15" x14ac:dyDescent="0.2">
      <c r="A32" s="101" t="s">
        <v>230</v>
      </c>
      <c r="B32" s="65">
        <v>2</v>
      </c>
      <c r="C32" s="65">
        <v>11000</v>
      </c>
      <c r="D32" s="107">
        <f t="shared" si="0"/>
        <v>22000</v>
      </c>
      <c r="E32" s="102"/>
    </row>
    <row r="33" spans="1:5" ht="15" x14ac:dyDescent="0.2">
      <c r="A33" s="101" t="s">
        <v>231</v>
      </c>
      <c r="B33" s="65">
        <v>2</v>
      </c>
      <c r="C33" s="65">
        <v>46000</v>
      </c>
      <c r="D33" s="107">
        <f t="shared" si="0"/>
        <v>92000</v>
      </c>
      <c r="E33" s="102"/>
    </row>
    <row r="34" spans="1:5" ht="15" x14ac:dyDescent="0.2">
      <c r="A34" s="101" t="s">
        <v>232</v>
      </c>
      <c r="B34" s="65">
        <v>2</v>
      </c>
      <c r="C34" s="65">
        <v>29000</v>
      </c>
      <c r="D34" s="107">
        <f t="shared" si="0"/>
        <v>58000</v>
      </c>
      <c r="E34" s="102"/>
    </row>
    <row r="35" spans="1:5" ht="15" x14ac:dyDescent="0.2">
      <c r="A35" s="101" t="s">
        <v>233</v>
      </c>
      <c r="B35" s="65">
        <v>2</v>
      </c>
      <c r="C35" s="65">
        <v>24000</v>
      </c>
      <c r="D35" s="107">
        <f t="shared" si="0"/>
        <v>48000</v>
      </c>
      <c r="E35" s="102"/>
    </row>
    <row r="36" spans="1:5" ht="15" x14ac:dyDescent="0.2">
      <c r="A36" s="101" t="s">
        <v>234</v>
      </c>
      <c r="B36" s="65">
        <v>1</v>
      </c>
      <c r="C36" s="65">
        <v>2500</v>
      </c>
      <c r="D36" s="107">
        <f t="shared" si="0"/>
        <v>2500</v>
      </c>
      <c r="E36" s="102"/>
    </row>
    <row r="37" spans="1:5" ht="15" x14ac:dyDescent="0.2">
      <c r="A37" s="101" t="s">
        <v>235</v>
      </c>
      <c r="B37" s="65">
        <v>1</v>
      </c>
      <c r="C37" s="65">
        <v>2500</v>
      </c>
      <c r="D37" s="107">
        <f t="shared" si="0"/>
        <v>2500</v>
      </c>
      <c r="E37" s="102"/>
    </row>
    <row r="38" spans="1:5" ht="15" x14ac:dyDescent="0.2">
      <c r="A38" s="101"/>
      <c r="B38" s="65"/>
      <c r="C38" s="65"/>
      <c r="D38" s="107">
        <f t="shared" si="0"/>
        <v>0</v>
      </c>
      <c r="E38" s="102"/>
    </row>
    <row r="39" spans="1:5" ht="15" x14ac:dyDescent="0.2">
      <c r="A39" s="101"/>
      <c r="B39" s="65"/>
      <c r="C39" s="65"/>
      <c r="D39" s="107">
        <f t="shared" si="0"/>
        <v>0</v>
      </c>
      <c r="E39" s="102"/>
    </row>
    <row r="40" spans="1:5" ht="15" x14ac:dyDescent="0.2">
      <c r="A40" s="101"/>
      <c r="B40" s="65"/>
      <c r="C40" s="65"/>
      <c r="D40" s="107">
        <f t="shared" si="0"/>
        <v>0</v>
      </c>
      <c r="E40" s="102"/>
    </row>
    <row r="41" spans="1:5" ht="15" x14ac:dyDescent="0.2">
      <c r="A41" s="101"/>
      <c r="B41" s="65"/>
      <c r="C41" s="65"/>
      <c r="D41" s="107">
        <f t="shared" si="0"/>
        <v>0</v>
      </c>
      <c r="E41" s="102"/>
    </row>
    <row r="42" spans="1:5" ht="15" x14ac:dyDescent="0.2">
      <c r="A42" s="101"/>
      <c r="B42" s="65"/>
      <c r="C42" s="65"/>
      <c r="D42" s="107">
        <f t="shared" si="0"/>
        <v>0</v>
      </c>
      <c r="E42" s="102"/>
    </row>
    <row r="43" spans="1:5" ht="15" x14ac:dyDescent="0.2">
      <c r="A43" s="101"/>
      <c r="B43" s="65"/>
      <c r="C43" s="65"/>
      <c r="D43" s="107">
        <f t="shared" si="0"/>
        <v>0</v>
      </c>
      <c r="E43" s="102"/>
    </row>
    <row r="44" spans="1:5" ht="15" x14ac:dyDescent="0.2">
      <c r="A44" s="101"/>
      <c r="B44" s="65"/>
      <c r="C44" s="65"/>
      <c r="D44" s="107">
        <f t="shared" si="0"/>
        <v>0</v>
      </c>
      <c r="E44" s="102"/>
    </row>
    <row r="45" spans="1:5" ht="15" x14ac:dyDescent="0.2">
      <c r="A45" s="103"/>
      <c r="B45" s="100"/>
      <c r="C45" s="100"/>
      <c r="D45" s="107">
        <f t="shared" si="0"/>
        <v>0</v>
      </c>
      <c r="E45" s="104"/>
    </row>
    <row r="46" spans="1:5" ht="15" x14ac:dyDescent="0.2">
      <c r="A46" s="103"/>
      <c r="B46" s="100"/>
      <c r="C46" s="100"/>
      <c r="D46" s="107">
        <f t="shared" si="0"/>
        <v>0</v>
      </c>
      <c r="E46" s="104"/>
    </row>
    <row r="47" spans="1:5" ht="15" x14ac:dyDescent="0.2">
      <c r="A47" s="103"/>
      <c r="B47" s="100"/>
      <c r="C47" s="100"/>
      <c r="D47" s="107">
        <f t="shared" si="0"/>
        <v>0</v>
      </c>
      <c r="E47" s="104"/>
    </row>
    <row r="48" spans="1:5" ht="15" x14ac:dyDescent="0.2">
      <c r="A48" s="105"/>
      <c r="B48" s="100"/>
      <c r="C48" s="100"/>
      <c r="D48" s="107">
        <f t="shared" si="0"/>
        <v>0</v>
      </c>
      <c r="E48" s="104"/>
    </row>
    <row r="49" spans="1:5" ht="15" x14ac:dyDescent="0.2">
      <c r="A49" s="105"/>
      <c r="B49" s="100"/>
      <c r="C49" s="100"/>
      <c r="D49" s="107">
        <f t="shared" si="0"/>
        <v>0</v>
      </c>
      <c r="E49" s="104"/>
    </row>
    <row r="50" spans="1:5" ht="15.75" thickBot="1" x14ac:dyDescent="0.25">
      <c r="A50" s="315" t="s">
        <v>14</v>
      </c>
      <c r="B50" s="316"/>
      <c r="C50" s="317"/>
      <c r="D50" s="83">
        <f>SUM(D23:D49)</f>
        <v>370000</v>
      </c>
      <c r="E50" s="106"/>
    </row>
  </sheetData>
  <mergeCells count="1">
    <mergeCell ref="A50:C5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2E894"/>
  </sheetPr>
  <dimension ref="A1:I12"/>
  <sheetViews>
    <sheetView workbookViewId="0">
      <selection activeCell="I9" sqref="I9"/>
    </sheetView>
  </sheetViews>
  <sheetFormatPr defaultColWidth="9.140625" defaultRowHeight="12.75" x14ac:dyDescent="0.2"/>
  <cols>
    <col min="1" max="1" width="34.140625" style="19" customWidth="1"/>
    <col min="2" max="2" width="15.140625" style="19" customWidth="1"/>
    <col min="3" max="3" width="16.7109375" style="19" customWidth="1"/>
    <col min="4" max="4" width="0" style="19" hidden="1" customWidth="1"/>
    <col min="5" max="5" width="34.140625" style="19" hidden="1" customWidth="1"/>
    <col min="6" max="6" width="16.7109375" style="19" customWidth="1"/>
    <col min="7" max="7" width="11.5703125" style="19" hidden="1" customWidth="1"/>
    <col min="8" max="8" width="34.140625" style="19" hidden="1" customWidth="1"/>
    <col min="9" max="9" width="16.7109375" style="19" customWidth="1"/>
    <col min="10" max="16384" width="9.140625" style="19"/>
  </cols>
  <sheetData>
    <row r="1" spans="1:9" s="59" customFormat="1" ht="16.5" thickBot="1" x14ac:dyDescent="0.3">
      <c r="A1" s="59" t="s">
        <v>163</v>
      </c>
      <c r="C1" s="59" t="s">
        <v>131</v>
      </c>
      <c r="E1" s="59" t="s">
        <v>129</v>
      </c>
      <c r="F1" s="59" t="s">
        <v>132</v>
      </c>
      <c r="H1" s="59" t="s">
        <v>130</v>
      </c>
      <c r="I1" s="59" t="s">
        <v>133</v>
      </c>
    </row>
    <row r="2" spans="1:9" s="18" customFormat="1" ht="20.100000000000001" customHeight="1" x14ac:dyDescent="0.2">
      <c r="A2" s="84" t="s">
        <v>23</v>
      </c>
      <c r="B2" s="85" t="s">
        <v>68</v>
      </c>
      <c r="C2" s="86" t="s">
        <v>67</v>
      </c>
      <c r="E2" s="84" t="s">
        <v>23</v>
      </c>
      <c r="F2" s="86" t="s">
        <v>67</v>
      </c>
      <c r="H2" s="84" t="s">
        <v>23</v>
      </c>
      <c r="I2" s="86" t="s">
        <v>67</v>
      </c>
    </row>
    <row r="3" spans="1:9" ht="39.75" customHeight="1" x14ac:dyDescent="0.2">
      <c r="A3" s="87" t="s">
        <v>197</v>
      </c>
      <c r="B3" s="263" t="s">
        <v>198</v>
      </c>
      <c r="C3" s="88">
        <v>500</v>
      </c>
      <c r="E3" s="87" t="str">
        <f>A3</f>
        <v xml:space="preserve">Индивидуальные консультации </v>
      </c>
      <c r="F3" s="88">
        <v>550</v>
      </c>
      <c r="H3" s="87" t="str">
        <f>A3</f>
        <v xml:space="preserve">Индивидуальные консультации </v>
      </c>
      <c r="I3" s="88">
        <v>600</v>
      </c>
    </row>
    <row r="4" spans="1:9" ht="39.75" customHeight="1" x14ac:dyDescent="0.2">
      <c r="A4" s="87" t="s">
        <v>200</v>
      </c>
      <c r="B4" s="263" t="s">
        <v>196</v>
      </c>
      <c r="C4" s="88">
        <v>4800</v>
      </c>
      <c r="E4" s="87" t="str">
        <f t="shared" ref="E4:E12" si="0">A4</f>
        <v>Курсы английского языка младших школьников  1-4 классы</v>
      </c>
      <c r="F4" s="88">
        <v>5000</v>
      </c>
      <c r="H4" s="87" t="str">
        <f t="shared" ref="H4:H12" si="1">A4</f>
        <v>Курсы английского языка младших школьников  1-4 классы</v>
      </c>
      <c r="I4" s="88">
        <v>5500</v>
      </c>
    </row>
    <row r="5" spans="1:9" ht="39.75" customHeight="1" x14ac:dyDescent="0.2">
      <c r="A5" s="87" t="s">
        <v>199</v>
      </c>
      <c r="B5" s="263" t="s">
        <v>196</v>
      </c>
      <c r="C5" s="88">
        <v>5200</v>
      </c>
      <c r="E5" s="87" t="str">
        <f t="shared" si="0"/>
        <v xml:space="preserve">Курсы английского языка для школьников  5-8 класс </v>
      </c>
      <c r="F5" s="88">
        <v>6000</v>
      </c>
      <c r="H5" s="87" t="str">
        <f t="shared" si="1"/>
        <v xml:space="preserve">Курсы английского языка для школьников  5-8 класс </v>
      </c>
      <c r="I5" s="88">
        <v>7000</v>
      </c>
    </row>
    <row r="6" spans="1:9" ht="31.5" customHeight="1" x14ac:dyDescent="0.2">
      <c r="A6" s="87" t="s">
        <v>201</v>
      </c>
      <c r="B6" s="263" t="s">
        <v>196</v>
      </c>
      <c r="C6" s="88">
        <v>6500</v>
      </c>
      <c r="E6" s="87" t="str">
        <f t="shared" si="0"/>
        <v xml:space="preserve">Курсы английского языка по подготовке к ОГЭ </v>
      </c>
      <c r="F6" s="88">
        <v>7500</v>
      </c>
      <c r="H6" s="87" t="str">
        <f t="shared" si="1"/>
        <v xml:space="preserve">Курсы английского языка по подготовке к ОГЭ </v>
      </c>
      <c r="I6" s="88">
        <v>9000</v>
      </c>
    </row>
    <row r="7" spans="1:9" ht="41.25" customHeight="1" x14ac:dyDescent="0.2">
      <c r="A7" s="87" t="s">
        <v>202</v>
      </c>
      <c r="B7" s="264" t="s">
        <v>196</v>
      </c>
      <c r="C7" s="88">
        <v>7000</v>
      </c>
      <c r="E7" s="87" t="str">
        <f t="shared" si="0"/>
        <v>Курсы английского языка по подготовке к ЕГЭ</v>
      </c>
      <c r="F7" s="88">
        <v>8000</v>
      </c>
      <c r="H7" s="87" t="str">
        <f t="shared" si="1"/>
        <v>Курсы английского языка по подготовке к ЕГЭ</v>
      </c>
      <c r="I7" s="88">
        <v>9000</v>
      </c>
    </row>
    <row r="8" spans="1:9" ht="39.75" customHeight="1" x14ac:dyDescent="0.2">
      <c r="A8" s="87" t="s">
        <v>203</v>
      </c>
      <c r="B8" s="263" t="s">
        <v>196</v>
      </c>
      <c r="C8" s="88">
        <v>6000</v>
      </c>
      <c r="E8" s="87" t="str">
        <f t="shared" si="0"/>
        <v xml:space="preserve">Курсы английского для взрослых </v>
      </c>
      <c r="F8" s="88">
        <v>6000</v>
      </c>
      <c r="H8" s="87" t="str">
        <f t="shared" si="1"/>
        <v xml:space="preserve">Курсы английского для взрослых </v>
      </c>
      <c r="I8" s="88">
        <v>6000</v>
      </c>
    </row>
    <row r="9" spans="1:9" ht="39.75" customHeight="1" x14ac:dyDescent="0.2">
      <c r="A9" s="87" t="s">
        <v>215</v>
      </c>
      <c r="B9" s="263" t="s">
        <v>196</v>
      </c>
      <c r="C9" s="88">
        <v>5500</v>
      </c>
      <c r="E9" s="87" t="str">
        <f t="shared" si="0"/>
        <v>Курсы русского языка по подготовке к ОГЭ И ЕГЭ</v>
      </c>
      <c r="F9" s="88">
        <v>6500</v>
      </c>
      <c r="H9" s="87" t="str">
        <f t="shared" si="1"/>
        <v>Курсы русского языка по подготовке к ОГЭ И ЕГЭ</v>
      </c>
      <c r="I9" s="88">
        <v>7500</v>
      </c>
    </row>
    <row r="10" spans="1:9" ht="39.75" customHeight="1" x14ac:dyDescent="0.2">
      <c r="A10" s="87" t="s">
        <v>216</v>
      </c>
      <c r="B10" s="263" t="s">
        <v>196</v>
      </c>
      <c r="C10" s="88">
        <v>3000</v>
      </c>
      <c r="E10" s="87" t="str">
        <f t="shared" si="0"/>
        <v xml:space="preserve">Курсы русского языка детям  мигрантам </v>
      </c>
      <c r="F10" s="88">
        <v>4000</v>
      </c>
      <c r="H10" s="87" t="str">
        <f t="shared" si="1"/>
        <v xml:space="preserve">Курсы русского языка детям  мигрантам </v>
      </c>
      <c r="I10" s="88">
        <v>4500</v>
      </c>
    </row>
    <row r="11" spans="1:9" ht="31.5" customHeight="1" x14ac:dyDescent="0.2">
      <c r="A11" s="87" t="s">
        <v>217</v>
      </c>
      <c r="B11" s="263" t="s">
        <v>196</v>
      </c>
      <c r="C11" s="88">
        <v>4000</v>
      </c>
      <c r="E11" s="87" t="str">
        <f t="shared" si="0"/>
        <v xml:space="preserve">Курсы немецкого языка </v>
      </c>
      <c r="F11" s="88">
        <v>4500</v>
      </c>
      <c r="H11" s="87" t="str">
        <f t="shared" si="1"/>
        <v xml:space="preserve">Курсы немецкого языка </v>
      </c>
      <c r="I11" s="88">
        <v>5000</v>
      </c>
    </row>
    <row r="12" spans="1:9" ht="41.25" customHeight="1" thickBot="1" x14ac:dyDescent="0.25">
      <c r="A12" s="87" t="s">
        <v>218</v>
      </c>
      <c r="B12" s="265" t="s">
        <v>196</v>
      </c>
      <c r="C12" s="90">
        <v>4000</v>
      </c>
      <c r="E12" s="89" t="str">
        <f t="shared" si="0"/>
        <v xml:space="preserve">Курсы французкого языка </v>
      </c>
      <c r="F12" s="90">
        <v>4500</v>
      </c>
      <c r="H12" s="89" t="str">
        <f t="shared" si="1"/>
        <v xml:space="preserve">Курсы французкого языка </v>
      </c>
      <c r="I12" s="90">
        <v>5000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2E894"/>
  </sheetPr>
  <dimension ref="A1:X17"/>
  <sheetViews>
    <sheetView workbookViewId="0">
      <selection activeCell="H17" sqref="H17"/>
    </sheetView>
  </sheetViews>
  <sheetFormatPr defaultColWidth="9.140625" defaultRowHeight="12.75" x14ac:dyDescent="0.2"/>
  <cols>
    <col min="1" max="1" width="27.42578125" style="4" customWidth="1"/>
    <col min="2" max="14" width="9.140625" style="4"/>
    <col min="15" max="18" width="10.140625" style="4" bestFit="1" customWidth="1"/>
    <col min="19" max="19" width="9.140625" style="4"/>
    <col min="20" max="23" width="10.140625" style="4" bestFit="1" customWidth="1"/>
    <col min="24" max="16384" width="9.140625" style="4"/>
  </cols>
  <sheetData>
    <row r="1" spans="1:24" ht="16.5" thickBot="1" x14ac:dyDescent="0.3">
      <c r="A1" s="57" t="s">
        <v>72</v>
      </c>
    </row>
    <row r="2" spans="1:24" ht="24.75" customHeight="1" x14ac:dyDescent="0.2">
      <c r="A2" s="320" t="s">
        <v>15</v>
      </c>
      <c r="B2" s="91">
        <f>'Сводный РДДС'!D6</f>
        <v>45292</v>
      </c>
      <c r="C2" s="91">
        <f>'Сводный РДДС'!E6</f>
        <v>45323</v>
      </c>
      <c r="D2" s="91">
        <f>'Сводный РДДС'!F6</f>
        <v>45352</v>
      </c>
      <c r="E2" s="91">
        <f>'Сводный РДДС'!G6</f>
        <v>45383</v>
      </c>
      <c r="F2" s="91">
        <f>'Сводный РДДС'!H6</f>
        <v>45413</v>
      </c>
      <c r="G2" s="91">
        <f>'Сводный РДДС'!I6</f>
        <v>45444</v>
      </c>
      <c r="H2" s="91">
        <f>'Сводный РДДС'!J6</f>
        <v>45474</v>
      </c>
      <c r="I2" s="91">
        <f>'Сводный РДДС'!K6</f>
        <v>45505</v>
      </c>
      <c r="J2" s="91">
        <f>'Сводный РДДС'!L6</f>
        <v>45536</v>
      </c>
      <c r="K2" s="91">
        <f>'Сводный РДДС'!M6</f>
        <v>45566</v>
      </c>
      <c r="L2" s="91">
        <f>'Сводный РДДС'!N6</f>
        <v>45597</v>
      </c>
      <c r="M2" s="91">
        <f>'Сводный РДДС'!O6</f>
        <v>45627</v>
      </c>
      <c r="N2" s="322" t="s">
        <v>16</v>
      </c>
      <c r="O2" s="324" t="s">
        <v>127</v>
      </c>
      <c r="P2" s="324"/>
      <c r="Q2" s="324"/>
      <c r="R2" s="324"/>
      <c r="S2" s="322" t="s">
        <v>16</v>
      </c>
      <c r="T2" s="324" t="s">
        <v>126</v>
      </c>
      <c r="U2" s="324"/>
      <c r="V2" s="324"/>
      <c r="W2" s="324"/>
      <c r="X2" s="318" t="s">
        <v>16</v>
      </c>
    </row>
    <row r="3" spans="1:24" ht="25.5" x14ac:dyDescent="0.2">
      <c r="A3" s="321"/>
      <c r="B3" s="110" t="s">
        <v>40</v>
      </c>
      <c r="C3" s="110" t="s">
        <v>41</v>
      </c>
      <c r="D3" s="110" t="s">
        <v>42</v>
      </c>
      <c r="E3" s="110" t="s">
        <v>43</v>
      </c>
      <c r="F3" s="110" t="s">
        <v>44</v>
      </c>
      <c r="G3" s="110" t="s">
        <v>45</v>
      </c>
      <c r="H3" s="110" t="s">
        <v>46</v>
      </c>
      <c r="I3" s="110" t="s">
        <v>47</v>
      </c>
      <c r="J3" s="110" t="s">
        <v>48</v>
      </c>
      <c r="K3" s="110" t="s">
        <v>49</v>
      </c>
      <c r="L3" s="110" t="s">
        <v>50</v>
      </c>
      <c r="M3" s="110" t="s">
        <v>51</v>
      </c>
      <c r="N3" s="323"/>
      <c r="O3" s="76" t="s">
        <v>58</v>
      </c>
      <c r="P3" s="76" t="s">
        <v>59</v>
      </c>
      <c r="Q3" s="76" t="s">
        <v>60</v>
      </c>
      <c r="R3" s="76" t="s">
        <v>61</v>
      </c>
      <c r="S3" s="323"/>
      <c r="T3" s="76" t="s">
        <v>58</v>
      </c>
      <c r="U3" s="76" t="s">
        <v>59</v>
      </c>
      <c r="V3" s="76" t="s">
        <v>60</v>
      </c>
      <c r="W3" s="76" t="s">
        <v>61</v>
      </c>
      <c r="X3" s="319"/>
    </row>
    <row r="4" spans="1:24" x14ac:dyDescent="0.2">
      <c r="A4" s="111" t="s">
        <v>204</v>
      </c>
      <c r="B4" s="116">
        <v>1000</v>
      </c>
      <c r="C4" s="116">
        <v>1000</v>
      </c>
      <c r="D4" s="116">
        <v>1000</v>
      </c>
      <c r="E4" s="116">
        <v>1000</v>
      </c>
      <c r="F4" s="116">
        <v>1000</v>
      </c>
      <c r="G4" s="116">
        <v>1000</v>
      </c>
      <c r="H4" s="116">
        <v>1000</v>
      </c>
      <c r="I4" s="116">
        <v>1000</v>
      </c>
      <c r="J4" s="116">
        <v>1000</v>
      </c>
      <c r="K4" s="116">
        <v>1000</v>
      </c>
      <c r="L4" s="116">
        <v>1000</v>
      </c>
      <c r="M4" s="116">
        <v>1000</v>
      </c>
      <c r="N4" s="146">
        <v>12000</v>
      </c>
      <c r="O4" s="71">
        <v>3000</v>
      </c>
      <c r="P4" s="71">
        <v>3000</v>
      </c>
      <c r="Q4" s="71">
        <v>3000</v>
      </c>
      <c r="R4" s="71">
        <v>3000</v>
      </c>
      <c r="S4" s="142">
        <f>SUM(O4:R4)</f>
        <v>12000</v>
      </c>
      <c r="T4" s="71">
        <v>3000</v>
      </c>
      <c r="U4" s="71">
        <v>3000</v>
      </c>
      <c r="V4" s="71">
        <v>3000</v>
      </c>
      <c r="W4" s="71">
        <v>3000</v>
      </c>
      <c r="X4" s="144">
        <f>SUM(T4:W4)</f>
        <v>12000</v>
      </c>
    </row>
    <row r="5" spans="1:24" x14ac:dyDescent="0.2">
      <c r="A5" s="111" t="s">
        <v>205</v>
      </c>
      <c r="B5" s="116">
        <v>500</v>
      </c>
      <c r="C5" s="116">
        <v>500</v>
      </c>
      <c r="D5" s="116">
        <v>500</v>
      </c>
      <c r="E5" s="116">
        <v>500</v>
      </c>
      <c r="F5" s="116">
        <v>500</v>
      </c>
      <c r="G5" s="116">
        <v>500</v>
      </c>
      <c r="H5" s="116">
        <v>500</v>
      </c>
      <c r="I5" s="116">
        <v>500</v>
      </c>
      <c r="J5" s="116">
        <v>500</v>
      </c>
      <c r="K5" s="116">
        <v>500</v>
      </c>
      <c r="L5" s="116">
        <v>500</v>
      </c>
      <c r="M5" s="116">
        <v>500</v>
      </c>
      <c r="N5" s="146">
        <v>8000</v>
      </c>
      <c r="O5" s="71">
        <v>1500</v>
      </c>
      <c r="P5" s="71">
        <v>1500</v>
      </c>
      <c r="Q5" s="71">
        <v>1500</v>
      </c>
      <c r="R5" s="71">
        <v>1500</v>
      </c>
      <c r="S5" s="142">
        <f t="shared" ref="S5:S11" si="0">SUM(O5:R5)</f>
        <v>6000</v>
      </c>
      <c r="T5" s="71">
        <v>1500</v>
      </c>
      <c r="U5" s="71">
        <v>1500</v>
      </c>
      <c r="V5" s="71">
        <v>1500</v>
      </c>
      <c r="W5" s="71">
        <v>1500</v>
      </c>
      <c r="X5" s="144">
        <f t="shared" ref="X5:X11" si="1">SUM(T5:W5)</f>
        <v>6000</v>
      </c>
    </row>
    <row r="6" spans="1:24" x14ac:dyDescent="0.2">
      <c r="A6" s="111" t="s">
        <v>242</v>
      </c>
      <c r="B6" s="116">
        <v>1000</v>
      </c>
      <c r="C6" s="116">
        <v>1000</v>
      </c>
      <c r="D6" s="116">
        <v>1000</v>
      </c>
      <c r="E6" s="116">
        <v>1000</v>
      </c>
      <c r="F6" s="116">
        <v>1000</v>
      </c>
      <c r="G6" s="116">
        <v>1000</v>
      </c>
      <c r="H6" s="116">
        <v>1000</v>
      </c>
      <c r="I6" s="116">
        <v>100</v>
      </c>
      <c r="J6" s="116">
        <v>1000</v>
      </c>
      <c r="K6" s="116">
        <v>1000</v>
      </c>
      <c r="L6" s="116">
        <v>1000</v>
      </c>
      <c r="M6" s="116">
        <v>1000</v>
      </c>
      <c r="N6" s="146">
        <v>12000</v>
      </c>
      <c r="O6" s="71">
        <v>1000</v>
      </c>
      <c r="P6" s="71">
        <v>1000</v>
      </c>
      <c r="Q6" s="71">
        <v>1000</v>
      </c>
      <c r="R6" s="71">
        <v>1000</v>
      </c>
      <c r="S6" s="142">
        <f t="shared" si="0"/>
        <v>4000</v>
      </c>
      <c r="T6" s="71">
        <v>1000</v>
      </c>
      <c r="U6" s="71">
        <v>1000</v>
      </c>
      <c r="V6" s="71">
        <v>1000</v>
      </c>
      <c r="W6" s="71">
        <v>1000</v>
      </c>
      <c r="X6" s="144">
        <f t="shared" si="1"/>
        <v>4000</v>
      </c>
    </row>
    <row r="7" spans="1:24" x14ac:dyDescent="0.2">
      <c r="A7" s="111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46"/>
      <c r="O7" s="71"/>
      <c r="P7" s="71"/>
      <c r="Q7" s="71"/>
      <c r="R7" s="71"/>
      <c r="S7" s="142">
        <f t="shared" si="0"/>
        <v>0</v>
      </c>
      <c r="T7" s="71"/>
      <c r="U7" s="71"/>
      <c r="V7" s="71"/>
      <c r="W7" s="71"/>
      <c r="X7" s="144">
        <f t="shared" si="1"/>
        <v>0</v>
      </c>
    </row>
    <row r="8" spans="1:24" x14ac:dyDescent="0.2">
      <c r="A8" s="111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46"/>
      <c r="O8" s="71"/>
      <c r="P8" s="71"/>
      <c r="Q8" s="71"/>
      <c r="R8" s="71"/>
      <c r="S8" s="142">
        <f t="shared" si="0"/>
        <v>0</v>
      </c>
      <c r="T8" s="71"/>
      <c r="U8" s="71"/>
      <c r="V8" s="71"/>
      <c r="W8" s="71"/>
      <c r="X8" s="144">
        <f t="shared" si="1"/>
        <v>0</v>
      </c>
    </row>
    <row r="9" spans="1:24" x14ac:dyDescent="0.2">
      <c r="A9" s="111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46"/>
      <c r="O9" s="71"/>
      <c r="P9" s="71"/>
      <c r="Q9" s="71"/>
      <c r="R9" s="71"/>
      <c r="S9" s="142">
        <f t="shared" si="0"/>
        <v>0</v>
      </c>
      <c r="T9" s="71"/>
      <c r="U9" s="71"/>
      <c r="V9" s="71"/>
      <c r="W9" s="71"/>
      <c r="X9" s="144">
        <f t="shared" si="1"/>
        <v>0</v>
      </c>
    </row>
    <row r="10" spans="1:24" x14ac:dyDescent="0.2">
      <c r="A10" s="111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46">
        <f t="shared" ref="N10:N11" si="2">SUM(B10:M10)</f>
        <v>0</v>
      </c>
      <c r="O10" s="71"/>
      <c r="P10" s="71"/>
      <c r="Q10" s="71"/>
      <c r="R10" s="71"/>
      <c r="S10" s="142">
        <f t="shared" si="0"/>
        <v>0</v>
      </c>
      <c r="T10" s="71"/>
      <c r="U10" s="71"/>
      <c r="V10" s="71"/>
      <c r="W10" s="71"/>
      <c r="X10" s="144">
        <f t="shared" si="1"/>
        <v>0</v>
      </c>
    </row>
    <row r="11" spans="1:24" ht="13.5" thickBot="1" x14ac:dyDescent="0.25">
      <c r="A11" s="108" t="s">
        <v>14</v>
      </c>
      <c r="B11" s="109">
        <f>SUM(B4:B10)</f>
        <v>2500</v>
      </c>
      <c r="C11" s="109">
        <f t="shared" ref="C11:M11" si="3">SUM(C4:C10)</f>
        <v>2500</v>
      </c>
      <c r="D11" s="109">
        <f t="shared" si="3"/>
        <v>2500</v>
      </c>
      <c r="E11" s="109">
        <f t="shared" si="3"/>
        <v>2500</v>
      </c>
      <c r="F11" s="109">
        <f t="shared" si="3"/>
        <v>2500</v>
      </c>
      <c r="G11" s="109">
        <f t="shared" si="3"/>
        <v>2500</v>
      </c>
      <c r="H11" s="109">
        <f t="shared" si="3"/>
        <v>2500</v>
      </c>
      <c r="I11" s="109">
        <f t="shared" si="3"/>
        <v>1600</v>
      </c>
      <c r="J11" s="109">
        <f t="shared" si="3"/>
        <v>2500</v>
      </c>
      <c r="K11" s="109">
        <f t="shared" si="3"/>
        <v>2500</v>
      </c>
      <c r="L11" s="109">
        <f t="shared" si="3"/>
        <v>2500</v>
      </c>
      <c r="M11" s="109">
        <f t="shared" si="3"/>
        <v>2500</v>
      </c>
      <c r="N11" s="147">
        <f t="shared" si="2"/>
        <v>29100</v>
      </c>
      <c r="O11" s="95">
        <f>SUM(O4:O10)</f>
        <v>5500</v>
      </c>
      <c r="P11" s="95">
        <f t="shared" ref="P11:R11" si="4">SUM(P4:P10)</f>
        <v>5500</v>
      </c>
      <c r="Q11" s="95">
        <f t="shared" si="4"/>
        <v>5500</v>
      </c>
      <c r="R11" s="95">
        <f t="shared" si="4"/>
        <v>5500</v>
      </c>
      <c r="S11" s="143">
        <f t="shared" si="0"/>
        <v>22000</v>
      </c>
      <c r="T11" s="95">
        <f>SUM(T4:T10)</f>
        <v>5500</v>
      </c>
      <c r="U11" s="95">
        <f t="shared" ref="U11:W11" si="5">SUM(U4:U10)</f>
        <v>5500</v>
      </c>
      <c r="V11" s="95">
        <f t="shared" si="5"/>
        <v>5500</v>
      </c>
      <c r="W11" s="95">
        <f t="shared" si="5"/>
        <v>5500</v>
      </c>
      <c r="X11" s="145">
        <f t="shared" si="1"/>
        <v>22000</v>
      </c>
    </row>
    <row r="12" spans="1:24" x14ac:dyDescent="0.2">
      <c r="X12" s="129"/>
    </row>
    <row r="17" spans="2:2" x14ac:dyDescent="0.2">
      <c r="B17" s="6"/>
    </row>
  </sheetData>
  <mergeCells count="6">
    <mergeCell ref="X2:X3"/>
    <mergeCell ref="A2:A3"/>
    <mergeCell ref="N2:N3"/>
    <mergeCell ref="O2:R2"/>
    <mergeCell ref="T2:W2"/>
    <mergeCell ref="S2:S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2E894"/>
  </sheetPr>
  <dimension ref="A1:AD110"/>
  <sheetViews>
    <sheetView workbookViewId="0">
      <selection activeCell="A7" sqref="A7"/>
    </sheetView>
  </sheetViews>
  <sheetFormatPr defaultColWidth="9.140625" defaultRowHeight="12.75" x14ac:dyDescent="0.2"/>
  <cols>
    <col min="1" max="1" width="22.42578125" style="4" customWidth="1"/>
    <col min="2" max="2" width="11.5703125" style="4" customWidth="1"/>
    <col min="3" max="3" width="12.5703125" style="4" customWidth="1"/>
    <col min="4" max="4" width="11.42578125" style="4" customWidth="1"/>
    <col min="5" max="13" width="10.42578125" style="4" customWidth="1"/>
    <col min="14" max="14" width="12.28515625" style="4" customWidth="1"/>
    <col min="15" max="15" width="9.140625" style="4"/>
    <col min="16" max="18" width="10.140625" style="4" bestFit="1" customWidth="1"/>
    <col min="19" max="19" width="12.28515625" style="4" customWidth="1"/>
    <col min="20" max="20" width="10.140625" style="4" customWidth="1"/>
    <col min="21" max="23" width="10.140625" style="4" bestFit="1" customWidth="1"/>
    <col min="24" max="24" width="13.140625" style="4" customWidth="1"/>
    <col min="25" max="25" width="10.140625" style="4" customWidth="1"/>
    <col min="26" max="29" width="10.140625" style="4" bestFit="1" customWidth="1"/>
    <col min="30" max="16384" width="9.140625" style="4"/>
  </cols>
  <sheetData>
    <row r="1" spans="1:24" ht="16.5" thickBot="1" x14ac:dyDescent="0.3">
      <c r="A1" s="57" t="s">
        <v>186</v>
      </c>
    </row>
    <row r="2" spans="1:24" ht="24.75" customHeight="1" x14ac:dyDescent="0.2">
      <c r="A2" s="320" t="s">
        <v>22</v>
      </c>
      <c r="B2" s="91">
        <f>'Сводный РДДС'!D6</f>
        <v>45292</v>
      </c>
      <c r="C2" s="91">
        <f>'Сводный РДДС'!E6</f>
        <v>45323</v>
      </c>
      <c r="D2" s="91">
        <f>'Сводный РДДС'!F6</f>
        <v>45352</v>
      </c>
      <c r="E2" s="91">
        <f>'Сводный РДДС'!G6</f>
        <v>45383</v>
      </c>
      <c r="F2" s="91">
        <f>'Сводный РДДС'!H6</f>
        <v>45413</v>
      </c>
      <c r="G2" s="91">
        <f>'Сводный РДДС'!I6</f>
        <v>45444</v>
      </c>
      <c r="H2" s="91">
        <f>'Сводный РДДС'!J6</f>
        <v>45474</v>
      </c>
      <c r="I2" s="91">
        <f>'Сводный РДДС'!K6</f>
        <v>45505</v>
      </c>
      <c r="J2" s="91">
        <f>'Сводный РДДС'!L6</f>
        <v>45536</v>
      </c>
      <c r="K2" s="91">
        <f>'Сводный РДДС'!M6</f>
        <v>45566</v>
      </c>
      <c r="L2" s="91">
        <f>'Сводный РДДС'!N6</f>
        <v>45597</v>
      </c>
      <c r="M2" s="91">
        <f>'Сводный РДДС'!O6</f>
        <v>45627</v>
      </c>
      <c r="N2" s="322" t="s">
        <v>165</v>
      </c>
      <c r="O2" s="324" t="s">
        <v>127</v>
      </c>
      <c r="P2" s="324"/>
      <c r="Q2" s="324"/>
      <c r="R2" s="324"/>
      <c r="S2" s="322" t="s">
        <v>165</v>
      </c>
      <c r="T2" s="324" t="s">
        <v>126</v>
      </c>
      <c r="U2" s="324"/>
      <c r="V2" s="324"/>
      <c r="W2" s="324"/>
      <c r="X2" s="322" t="s">
        <v>165</v>
      </c>
    </row>
    <row r="3" spans="1:24" x14ac:dyDescent="0.2">
      <c r="A3" s="321"/>
      <c r="B3" s="110" t="s">
        <v>40</v>
      </c>
      <c r="C3" s="110" t="s">
        <v>41</v>
      </c>
      <c r="D3" s="110" t="s">
        <v>42</v>
      </c>
      <c r="E3" s="110" t="s">
        <v>43</v>
      </c>
      <c r="F3" s="110" t="s">
        <v>44</v>
      </c>
      <c r="G3" s="110" t="s">
        <v>45</v>
      </c>
      <c r="H3" s="110" t="s">
        <v>46</v>
      </c>
      <c r="I3" s="110" t="s">
        <v>47</v>
      </c>
      <c r="J3" s="110" t="s">
        <v>48</v>
      </c>
      <c r="K3" s="110" t="s">
        <v>49</v>
      </c>
      <c r="L3" s="110" t="s">
        <v>50</v>
      </c>
      <c r="M3" s="110" t="s">
        <v>51</v>
      </c>
      <c r="N3" s="323"/>
      <c r="O3" s="76" t="s">
        <v>58</v>
      </c>
      <c r="P3" s="76" t="s">
        <v>59</v>
      </c>
      <c r="Q3" s="76" t="s">
        <v>60</v>
      </c>
      <c r="R3" s="76" t="s">
        <v>61</v>
      </c>
      <c r="S3" s="323"/>
      <c r="T3" s="76" t="s">
        <v>58</v>
      </c>
      <c r="U3" s="76" t="s">
        <v>59</v>
      </c>
      <c r="V3" s="76" t="s">
        <v>60</v>
      </c>
      <c r="W3" s="76" t="s">
        <v>61</v>
      </c>
      <c r="X3" s="323"/>
    </row>
    <row r="4" spans="1:24" ht="25.5" x14ac:dyDescent="0.2">
      <c r="A4" s="111" t="s">
        <v>236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46">
        <f>SUM(B4:M4)/12</f>
        <v>0</v>
      </c>
      <c r="O4" s="71"/>
      <c r="P4" s="71"/>
      <c r="Q4" s="71"/>
      <c r="R4" s="71"/>
      <c r="S4" s="142">
        <f>SUM(O4:R4)/12</f>
        <v>0</v>
      </c>
      <c r="T4" s="71"/>
      <c r="U4" s="71"/>
      <c r="V4" s="71"/>
      <c r="W4" s="71"/>
      <c r="X4" s="144">
        <f>SUM(T4:W4)/12</f>
        <v>0</v>
      </c>
    </row>
    <row r="5" spans="1:24" x14ac:dyDescent="0.2">
      <c r="A5" s="111" t="s">
        <v>237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46">
        <f t="shared" ref="N5:N13" si="0">SUM(B5:M5)/12</f>
        <v>0</v>
      </c>
      <c r="O5" s="71"/>
      <c r="P5" s="71"/>
      <c r="Q5" s="71"/>
      <c r="R5" s="71"/>
      <c r="S5" s="142">
        <f t="shared" ref="S5:S13" si="1">SUM(O5:R5)/12</f>
        <v>0</v>
      </c>
      <c r="T5" s="71"/>
      <c r="U5" s="71"/>
      <c r="V5" s="71"/>
      <c r="W5" s="71"/>
      <c r="X5" s="144">
        <f t="shared" ref="X5:X13" si="2">SUM(T5:W5)/12</f>
        <v>0</v>
      </c>
    </row>
    <row r="6" spans="1:24" x14ac:dyDescent="0.2">
      <c r="A6" s="111" t="s">
        <v>243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46">
        <f t="shared" si="0"/>
        <v>0</v>
      </c>
      <c r="O6" s="71"/>
      <c r="P6" s="71"/>
      <c r="Q6" s="71"/>
      <c r="R6" s="71"/>
      <c r="S6" s="142">
        <f t="shared" si="1"/>
        <v>0</v>
      </c>
      <c r="T6" s="71"/>
      <c r="U6" s="71"/>
      <c r="V6" s="71"/>
      <c r="W6" s="71"/>
      <c r="X6" s="144">
        <f t="shared" si="2"/>
        <v>0</v>
      </c>
    </row>
    <row r="7" spans="1:24" x14ac:dyDescent="0.2">
      <c r="A7" s="111" t="s">
        <v>146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46">
        <f t="shared" si="0"/>
        <v>0</v>
      </c>
      <c r="O7" s="71"/>
      <c r="P7" s="71"/>
      <c r="Q7" s="71"/>
      <c r="R7" s="71"/>
      <c r="S7" s="142">
        <f t="shared" si="1"/>
        <v>0</v>
      </c>
      <c r="T7" s="71"/>
      <c r="U7" s="71"/>
      <c r="V7" s="71"/>
      <c r="W7" s="71"/>
      <c r="X7" s="144">
        <f t="shared" si="2"/>
        <v>0</v>
      </c>
    </row>
    <row r="8" spans="1:24" x14ac:dyDescent="0.2">
      <c r="A8" s="111" t="s">
        <v>147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46">
        <f t="shared" si="0"/>
        <v>0</v>
      </c>
      <c r="O8" s="71"/>
      <c r="P8" s="71"/>
      <c r="Q8" s="71"/>
      <c r="R8" s="71"/>
      <c r="S8" s="142">
        <f t="shared" si="1"/>
        <v>0</v>
      </c>
      <c r="T8" s="71"/>
      <c r="U8" s="71"/>
      <c r="V8" s="71"/>
      <c r="W8" s="71"/>
      <c r="X8" s="144">
        <f t="shared" si="2"/>
        <v>0</v>
      </c>
    </row>
    <row r="9" spans="1:24" x14ac:dyDescent="0.2">
      <c r="A9" s="111" t="s">
        <v>148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46">
        <f t="shared" si="0"/>
        <v>0</v>
      </c>
      <c r="O9" s="71"/>
      <c r="P9" s="71"/>
      <c r="Q9" s="71"/>
      <c r="R9" s="71"/>
      <c r="S9" s="142">
        <f t="shared" si="1"/>
        <v>0</v>
      </c>
      <c r="T9" s="71"/>
      <c r="U9" s="71"/>
      <c r="V9" s="71"/>
      <c r="W9" s="71"/>
      <c r="X9" s="144">
        <f t="shared" si="2"/>
        <v>0</v>
      </c>
    </row>
    <row r="10" spans="1:24" x14ac:dyDescent="0.2">
      <c r="A10" s="111" t="s">
        <v>149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46">
        <f t="shared" si="0"/>
        <v>0</v>
      </c>
      <c r="O10" s="71"/>
      <c r="P10" s="71"/>
      <c r="Q10" s="71"/>
      <c r="R10" s="71"/>
      <c r="S10" s="142">
        <f t="shared" si="1"/>
        <v>0</v>
      </c>
      <c r="T10" s="71"/>
      <c r="U10" s="71"/>
      <c r="V10" s="71"/>
      <c r="W10" s="71"/>
      <c r="X10" s="144">
        <f t="shared" si="2"/>
        <v>0</v>
      </c>
    </row>
    <row r="11" spans="1:24" x14ac:dyDescent="0.2">
      <c r="A11" s="111" t="s">
        <v>150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46">
        <f t="shared" si="0"/>
        <v>0</v>
      </c>
      <c r="O11" s="71"/>
      <c r="P11" s="71"/>
      <c r="Q11" s="71"/>
      <c r="R11" s="71"/>
      <c r="S11" s="142">
        <f t="shared" si="1"/>
        <v>0</v>
      </c>
      <c r="T11" s="71"/>
      <c r="U11" s="71"/>
      <c r="V11" s="71"/>
      <c r="W11" s="71"/>
      <c r="X11" s="144">
        <f t="shared" si="2"/>
        <v>0</v>
      </c>
    </row>
    <row r="12" spans="1:24" x14ac:dyDescent="0.2">
      <c r="A12" s="111" t="s">
        <v>151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46">
        <f t="shared" si="0"/>
        <v>0</v>
      </c>
      <c r="O12" s="71"/>
      <c r="P12" s="71"/>
      <c r="Q12" s="71"/>
      <c r="R12" s="71"/>
      <c r="S12" s="142">
        <f t="shared" si="1"/>
        <v>0</v>
      </c>
      <c r="T12" s="71"/>
      <c r="U12" s="71"/>
      <c r="V12" s="71"/>
      <c r="W12" s="71"/>
      <c r="X12" s="144">
        <f t="shared" si="2"/>
        <v>0</v>
      </c>
    </row>
    <row r="13" spans="1:24" x14ac:dyDescent="0.2">
      <c r="A13" s="111" t="s">
        <v>152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46">
        <f t="shared" si="0"/>
        <v>0</v>
      </c>
      <c r="O13" s="71"/>
      <c r="P13" s="71"/>
      <c r="Q13" s="71"/>
      <c r="R13" s="71"/>
      <c r="S13" s="142">
        <f t="shared" si="1"/>
        <v>0</v>
      </c>
      <c r="T13" s="71"/>
      <c r="U13" s="71"/>
      <c r="V13" s="71"/>
      <c r="W13" s="71"/>
      <c r="X13" s="144">
        <f t="shared" si="2"/>
        <v>0</v>
      </c>
    </row>
    <row r="14" spans="1:24" ht="13.5" thickBot="1" x14ac:dyDescent="0.25">
      <c r="A14" s="108" t="s">
        <v>14</v>
      </c>
      <c r="B14" s="109">
        <f>SUM(B4:B13)</f>
        <v>0</v>
      </c>
      <c r="C14" s="109">
        <f t="shared" ref="C14:M14" si="3">SUM(C4:C13)</f>
        <v>0</v>
      </c>
      <c r="D14" s="109">
        <f t="shared" si="3"/>
        <v>0</v>
      </c>
      <c r="E14" s="109">
        <f t="shared" si="3"/>
        <v>0</v>
      </c>
      <c r="F14" s="109">
        <f t="shared" si="3"/>
        <v>0</v>
      </c>
      <c r="G14" s="109">
        <f t="shared" si="3"/>
        <v>0</v>
      </c>
      <c r="H14" s="109">
        <f t="shared" si="3"/>
        <v>0</v>
      </c>
      <c r="I14" s="109">
        <f t="shared" si="3"/>
        <v>0</v>
      </c>
      <c r="J14" s="109">
        <f t="shared" si="3"/>
        <v>0</v>
      </c>
      <c r="K14" s="109">
        <f t="shared" si="3"/>
        <v>0</v>
      </c>
      <c r="L14" s="109">
        <f t="shared" si="3"/>
        <v>0</v>
      </c>
      <c r="M14" s="109">
        <f t="shared" si="3"/>
        <v>0</v>
      </c>
      <c r="N14" s="147">
        <f>SUM(B14:M14)/12</f>
        <v>0</v>
      </c>
      <c r="O14" s="95">
        <f>SUM(O4:O13)</f>
        <v>0</v>
      </c>
      <c r="P14" s="95">
        <f t="shared" ref="P14:R14" si="4">SUM(P4:P13)</f>
        <v>0</v>
      </c>
      <c r="Q14" s="95">
        <f t="shared" si="4"/>
        <v>0</v>
      </c>
      <c r="R14" s="95">
        <f t="shared" si="4"/>
        <v>0</v>
      </c>
      <c r="S14" s="143">
        <f>SUM(O14:R14)/12</f>
        <v>0</v>
      </c>
      <c r="T14" s="95">
        <f>SUM(T4:T13)</f>
        <v>0</v>
      </c>
      <c r="U14" s="95">
        <f t="shared" ref="U14:W14" si="5">SUM(U4:U13)</f>
        <v>0</v>
      </c>
      <c r="V14" s="95">
        <f t="shared" si="5"/>
        <v>0</v>
      </c>
      <c r="W14" s="95">
        <f t="shared" si="5"/>
        <v>0</v>
      </c>
      <c r="X14" s="145">
        <f>SUM(T14:W14)/12</f>
        <v>0</v>
      </c>
    </row>
    <row r="15" spans="1:24" s="129" customFormat="1" x14ac:dyDescent="0.2">
      <c r="A15" s="271"/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70"/>
      <c r="P15" s="270"/>
      <c r="Q15" s="270"/>
      <c r="R15" s="270"/>
      <c r="S15" s="270"/>
      <c r="T15" s="270"/>
      <c r="U15" s="270"/>
      <c r="V15" s="270"/>
      <c r="W15" s="270"/>
      <c r="X15" s="270"/>
    </row>
    <row r="16" spans="1:24" s="129" customFormat="1" x14ac:dyDescent="0.2">
      <c r="A16" s="271"/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70"/>
      <c r="P16" s="270"/>
      <c r="Q16" s="270"/>
      <c r="R16" s="270"/>
      <c r="S16" s="270"/>
      <c r="T16" s="270"/>
      <c r="U16" s="270"/>
      <c r="V16" s="270"/>
      <c r="W16" s="270"/>
      <c r="X16" s="270"/>
    </row>
    <row r="17" spans="1:24" ht="16.5" thickBot="1" x14ac:dyDescent="0.3">
      <c r="A17" s="57" t="s">
        <v>71</v>
      </c>
    </row>
    <row r="18" spans="1:24" s="11" customFormat="1" ht="51.75" customHeight="1" x14ac:dyDescent="0.2">
      <c r="A18" s="78" t="s">
        <v>22</v>
      </c>
      <c r="B18" s="79" t="s">
        <v>184</v>
      </c>
      <c r="C18" s="79" t="s">
        <v>185</v>
      </c>
    </row>
    <row r="19" spans="1:24" ht="25.5" x14ac:dyDescent="0.2">
      <c r="A19" s="272" t="str">
        <f>A4</f>
        <v>Преподаватель русского языка</v>
      </c>
      <c r="B19" s="77"/>
      <c r="C19" s="77"/>
    </row>
    <row r="20" spans="1:24" x14ac:dyDescent="0.2">
      <c r="A20" s="272" t="str">
        <f t="shared" ref="A20:A28" si="6">A5</f>
        <v>Уборщица</v>
      </c>
      <c r="B20" s="77"/>
      <c r="C20" s="77"/>
    </row>
    <row r="21" spans="1:24" x14ac:dyDescent="0.2">
      <c r="A21" s="272" t="str">
        <f t="shared" si="6"/>
        <v xml:space="preserve">Администратор </v>
      </c>
      <c r="B21" s="77"/>
      <c r="C21" s="77"/>
    </row>
    <row r="22" spans="1:24" x14ac:dyDescent="0.2">
      <c r="A22" s="272" t="str">
        <f t="shared" si="6"/>
        <v>Должность 4</v>
      </c>
      <c r="B22" s="77"/>
      <c r="C22" s="77"/>
    </row>
    <row r="23" spans="1:24" x14ac:dyDescent="0.2">
      <c r="A23" s="272" t="str">
        <f t="shared" si="6"/>
        <v>Должность 5</v>
      </c>
      <c r="B23" s="77"/>
      <c r="C23" s="77"/>
    </row>
    <row r="24" spans="1:24" x14ac:dyDescent="0.2">
      <c r="A24" s="272" t="str">
        <f t="shared" si="6"/>
        <v>Должность 6</v>
      </c>
      <c r="B24" s="77"/>
      <c r="C24" s="77"/>
    </row>
    <row r="25" spans="1:24" x14ac:dyDescent="0.2">
      <c r="A25" s="272" t="str">
        <f t="shared" si="6"/>
        <v>Должность 7</v>
      </c>
      <c r="B25" s="77"/>
      <c r="C25" s="77"/>
    </row>
    <row r="26" spans="1:24" x14ac:dyDescent="0.2">
      <c r="A26" s="272" t="str">
        <f t="shared" si="6"/>
        <v>Должность 8</v>
      </c>
      <c r="B26" s="77"/>
      <c r="C26" s="77"/>
    </row>
    <row r="27" spans="1:24" x14ac:dyDescent="0.2">
      <c r="A27" s="272" t="str">
        <f t="shared" si="6"/>
        <v>Должность 9</v>
      </c>
      <c r="B27" s="77"/>
      <c r="C27" s="77"/>
    </row>
    <row r="28" spans="1:24" x14ac:dyDescent="0.2">
      <c r="A28" s="272" t="str">
        <f t="shared" si="6"/>
        <v>Должность 10</v>
      </c>
      <c r="B28" s="77"/>
      <c r="C28" s="77"/>
    </row>
    <row r="29" spans="1:24" s="129" customFormat="1" x14ac:dyDescent="0.2">
      <c r="A29" s="273"/>
      <c r="B29" s="273"/>
      <c r="C29" s="273"/>
    </row>
    <row r="30" spans="1:24" s="129" customFormat="1" x14ac:dyDescent="0.2">
      <c r="A30" s="273"/>
      <c r="B30" s="273"/>
      <c r="C30" s="273"/>
    </row>
    <row r="31" spans="1:24" ht="16.5" thickBot="1" x14ac:dyDescent="0.3">
      <c r="A31" s="57" t="s">
        <v>153</v>
      </c>
    </row>
    <row r="32" spans="1:24" ht="24.75" customHeight="1" x14ac:dyDescent="0.2">
      <c r="A32" s="320" t="s">
        <v>22</v>
      </c>
      <c r="B32" s="91">
        <f>'Сводный РДДС'!D6</f>
        <v>45292</v>
      </c>
      <c r="C32" s="91">
        <f>'Сводный РДДС'!E6</f>
        <v>45323</v>
      </c>
      <c r="D32" s="91">
        <f>'Сводный РДДС'!F6</f>
        <v>45352</v>
      </c>
      <c r="E32" s="91">
        <f>'Сводный РДДС'!G6</f>
        <v>45383</v>
      </c>
      <c r="F32" s="91">
        <f>'Сводный РДДС'!H6</f>
        <v>45413</v>
      </c>
      <c r="G32" s="91">
        <f>'Сводный РДДС'!I6</f>
        <v>45444</v>
      </c>
      <c r="H32" s="91">
        <f>'Сводный РДДС'!J6</f>
        <v>45474</v>
      </c>
      <c r="I32" s="91">
        <f>'Сводный РДДС'!K6</f>
        <v>45505</v>
      </c>
      <c r="J32" s="91">
        <f>'Сводный РДДС'!L6</f>
        <v>45536</v>
      </c>
      <c r="K32" s="91">
        <f>'Сводный РДДС'!M6</f>
        <v>45566</v>
      </c>
      <c r="L32" s="91">
        <f>'Сводный РДДС'!N6</f>
        <v>45597</v>
      </c>
      <c r="M32" s="91">
        <f>'Сводный РДДС'!O6</f>
        <v>45627</v>
      </c>
      <c r="N32" s="322" t="s">
        <v>16</v>
      </c>
      <c r="O32" s="324" t="s">
        <v>127</v>
      </c>
      <c r="P32" s="324"/>
      <c r="Q32" s="324"/>
      <c r="R32" s="324"/>
      <c r="S32" s="322" t="s">
        <v>16</v>
      </c>
      <c r="T32" s="324" t="s">
        <v>126</v>
      </c>
      <c r="U32" s="324"/>
      <c r="V32" s="324"/>
      <c r="W32" s="324"/>
      <c r="X32" s="318" t="s">
        <v>16</v>
      </c>
    </row>
    <row r="33" spans="1:30" x14ac:dyDescent="0.2">
      <c r="A33" s="321"/>
      <c r="B33" s="110" t="s">
        <v>40</v>
      </c>
      <c r="C33" s="110" t="s">
        <v>41</v>
      </c>
      <c r="D33" s="110" t="s">
        <v>42</v>
      </c>
      <c r="E33" s="110" t="s">
        <v>43</v>
      </c>
      <c r="F33" s="110" t="s">
        <v>44</v>
      </c>
      <c r="G33" s="110" t="s">
        <v>45</v>
      </c>
      <c r="H33" s="110" t="s">
        <v>46</v>
      </c>
      <c r="I33" s="110" t="s">
        <v>47</v>
      </c>
      <c r="J33" s="110" t="s">
        <v>48</v>
      </c>
      <c r="K33" s="110" t="s">
        <v>49</v>
      </c>
      <c r="L33" s="110" t="s">
        <v>50</v>
      </c>
      <c r="M33" s="110" t="s">
        <v>51</v>
      </c>
      <c r="N33" s="323"/>
      <c r="O33" s="76" t="s">
        <v>58</v>
      </c>
      <c r="P33" s="76" t="s">
        <v>59</v>
      </c>
      <c r="Q33" s="76" t="s">
        <v>60</v>
      </c>
      <c r="R33" s="76" t="s">
        <v>61</v>
      </c>
      <c r="S33" s="323"/>
      <c r="T33" s="76" t="s">
        <v>58</v>
      </c>
      <c r="U33" s="76" t="s">
        <v>59</v>
      </c>
      <c r="V33" s="76" t="s">
        <v>60</v>
      </c>
      <c r="W33" s="76" t="s">
        <v>61</v>
      </c>
      <c r="X33" s="319"/>
    </row>
    <row r="34" spans="1:30" ht="25.5" x14ac:dyDescent="0.2">
      <c r="A34" s="274" t="str">
        <f>A4</f>
        <v>Преподаватель русского языка</v>
      </c>
      <c r="B34" s="275">
        <f>B4*$C$19</f>
        <v>0</v>
      </c>
      <c r="C34" s="275">
        <f t="shared" ref="C34:M34" si="7">C4*$C$19</f>
        <v>0</v>
      </c>
      <c r="D34" s="275">
        <f t="shared" si="7"/>
        <v>0</v>
      </c>
      <c r="E34" s="275">
        <f t="shared" si="7"/>
        <v>0</v>
      </c>
      <c r="F34" s="275">
        <f t="shared" si="7"/>
        <v>0</v>
      </c>
      <c r="G34" s="275">
        <f>H41</f>
        <v>0</v>
      </c>
      <c r="H34" s="275">
        <f t="shared" si="7"/>
        <v>0</v>
      </c>
      <c r="I34" s="275">
        <f t="shared" si="7"/>
        <v>0</v>
      </c>
      <c r="J34" s="275">
        <f t="shared" si="7"/>
        <v>0</v>
      </c>
      <c r="K34" s="275">
        <f t="shared" si="7"/>
        <v>0</v>
      </c>
      <c r="L34" s="275">
        <f t="shared" si="7"/>
        <v>0</v>
      </c>
      <c r="M34" s="275">
        <f t="shared" si="7"/>
        <v>0</v>
      </c>
      <c r="N34" s="276">
        <f>SUM(B34:M34)</f>
        <v>0</v>
      </c>
      <c r="O34" s="70">
        <f>O4*$C$19</f>
        <v>0</v>
      </c>
      <c r="P34" s="70">
        <f t="shared" ref="P34:R34" si="8">P4*$C$19</f>
        <v>0</v>
      </c>
      <c r="Q34" s="70">
        <f t="shared" si="8"/>
        <v>0</v>
      </c>
      <c r="R34" s="70">
        <f t="shared" si="8"/>
        <v>0</v>
      </c>
      <c r="S34" s="69">
        <f>SUM(O34:R34)</f>
        <v>0</v>
      </c>
      <c r="T34" s="70">
        <f>T4*$C$19</f>
        <v>0</v>
      </c>
      <c r="U34" s="70">
        <f t="shared" ref="U34:W34" si="9">U4*$C$19</f>
        <v>0</v>
      </c>
      <c r="V34" s="70">
        <f t="shared" si="9"/>
        <v>0</v>
      </c>
      <c r="W34" s="70">
        <f t="shared" si="9"/>
        <v>0</v>
      </c>
      <c r="X34" s="93">
        <f>SUM(T34:W34)</f>
        <v>0</v>
      </c>
    </row>
    <row r="35" spans="1:30" x14ac:dyDescent="0.2">
      <c r="A35" s="274" t="str">
        <f t="shared" ref="A35:A43" si="10">A5</f>
        <v>Уборщица</v>
      </c>
      <c r="B35" s="275">
        <f>B5*$C$20</f>
        <v>0</v>
      </c>
      <c r="C35" s="275">
        <f t="shared" ref="C35:M35" si="11">C5*$C$20</f>
        <v>0</v>
      </c>
      <c r="D35" s="275">
        <f t="shared" si="11"/>
        <v>0</v>
      </c>
      <c r="E35" s="275">
        <f t="shared" si="11"/>
        <v>0</v>
      </c>
      <c r="F35" s="275">
        <f t="shared" si="11"/>
        <v>0</v>
      </c>
      <c r="G35" s="275">
        <f t="shared" si="11"/>
        <v>0</v>
      </c>
      <c r="H35" s="275">
        <f t="shared" si="11"/>
        <v>0</v>
      </c>
      <c r="I35" s="275">
        <f t="shared" si="11"/>
        <v>0</v>
      </c>
      <c r="J35" s="275">
        <f t="shared" si="11"/>
        <v>0</v>
      </c>
      <c r="K35" s="275">
        <f t="shared" si="11"/>
        <v>0</v>
      </c>
      <c r="L35" s="275">
        <f t="shared" si="11"/>
        <v>0</v>
      </c>
      <c r="M35" s="275">
        <f t="shared" si="11"/>
        <v>0</v>
      </c>
      <c r="N35" s="276">
        <f t="shared" ref="N35:N44" si="12">SUM(B35:M35)</f>
        <v>0</v>
      </c>
      <c r="O35" s="70">
        <f>O5*$C$20</f>
        <v>0</v>
      </c>
      <c r="P35" s="70">
        <f t="shared" ref="P35:R35" si="13">P5*$C$20</f>
        <v>0</v>
      </c>
      <c r="Q35" s="70">
        <f t="shared" si="13"/>
        <v>0</v>
      </c>
      <c r="R35" s="70">
        <f t="shared" si="13"/>
        <v>0</v>
      </c>
      <c r="S35" s="69">
        <f t="shared" ref="S35:S44" si="14">SUM(O35:R35)</f>
        <v>0</v>
      </c>
      <c r="T35" s="70">
        <f>T5*$C$20</f>
        <v>0</v>
      </c>
      <c r="U35" s="70">
        <f t="shared" ref="U35:W35" si="15">U5*$C$20</f>
        <v>0</v>
      </c>
      <c r="V35" s="70">
        <f t="shared" si="15"/>
        <v>0</v>
      </c>
      <c r="W35" s="70">
        <f t="shared" si="15"/>
        <v>0</v>
      </c>
      <c r="X35" s="93">
        <f t="shared" ref="X35:X43" si="16">SUM(T35:W35)</f>
        <v>0</v>
      </c>
    </row>
    <row r="36" spans="1:30" x14ac:dyDescent="0.2">
      <c r="A36" s="274" t="str">
        <f t="shared" si="10"/>
        <v xml:space="preserve">Администратор </v>
      </c>
      <c r="B36" s="275">
        <f>B6*$C$21</f>
        <v>0</v>
      </c>
      <c r="C36" s="275">
        <f t="shared" ref="C36:M36" si="17">C6*$C$21</f>
        <v>0</v>
      </c>
      <c r="D36" s="275">
        <f t="shared" si="17"/>
        <v>0</v>
      </c>
      <c r="E36" s="275">
        <f t="shared" si="17"/>
        <v>0</v>
      </c>
      <c r="F36" s="275">
        <f t="shared" si="17"/>
        <v>0</v>
      </c>
      <c r="G36" s="275">
        <f t="shared" si="17"/>
        <v>0</v>
      </c>
      <c r="H36" s="275">
        <f t="shared" si="17"/>
        <v>0</v>
      </c>
      <c r="I36" s="275">
        <f t="shared" si="17"/>
        <v>0</v>
      </c>
      <c r="J36" s="275">
        <f t="shared" si="17"/>
        <v>0</v>
      </c>
      <c r="K36" s="275">
        <f t="shared" si="17"/>
        <v>0</v>
      </c>
      <c r="L36" s="275">
        <f t="shared" si="17"/>
        <v>0</v>
      </c>
      <c r="M36" s="275">
        <f t="shared" si="17"/>
        <v>0</v>
      </c>
      <c r="N36" s="276">
        <f t="shared" si="12"/>
        <v>0</v>
      </c>
      <c r="O36" s="70">
        <f>O6*$C$21</f>
        <v>0</v>
      </c>
      <c r="P36" s="70">
        <f t="shared" ref="P36:R36" si="18">P6*$C$21</f>
        <v>0</v>
      </c>
      <c r="Q36" s="70">
        <f t="shared" si="18"/>
        <v>0</v>
      </c>
      <c r="R36" s="70">
        <f t="shared" si="18"/>
        <v>0</v>
      </c>
      <c r="S36" s="69">
        <f t="shared" si="14"/>
        <v>0</v>
      </c>
      <c r="T36" s="70">
        <f>T6*$C$21</f>
        <v>0</v>
      </c>
      <c r="U36" s="70">
        <f t="shared" ref="U36:W36" si="19">U6*$C$21</f>
        <v>0</v>
      </c>
      <c r="V36" s="70">
        <f t="shared" si="19"/>
        <v>0</v>
      </c>
      <c r="W36" s="70">
        <f t="shared" si="19"/>
        <v>0</v>
      </c>
      <c r="X36" s="93">
        <f t="shared" si="16"/>
        <v>0</v>
      </c>
    </row>
    <row r="37" spans="1:30" x14ac:dyDescent="0.2">
      <c r="A37" s="274" t="str">
        <f t="shared" si="10"/>
        <v>Должность 4</v>
      </c>
      <c r="B37" s="275">
        <f>B7*$C$22</f>
        <v>0</v>
      </c>
      <c r="C37" s="275">
        <f t="shared" ref="C37:M37" si="20">C7*$C$22</f>
        <v>0</v>
      </c>
      <c r="D37" s="275">
        <f t="shared" si="20"/>
        <v>0</v>
      </c>
      <c r="E37" s="275">
        <f t="shared" si="20"/>
        <v>0</v>
      </c>
      <c r="F37" s="275">
        <f t="shared" si="20"/>
        <v>0</v>
      </c>
      <c r="G37" s="275">
        <f t="shared" si="20"/>
        <v>0</v>
      </c>
      <c r="H37" s="275">
        <f t="shared" si="20"/>
        <v>0</v>
      </c>
      <c r="I37" s="275">
        <f t="shared" si="20"/>
        <v>0</v>
      </c>
      <c r="J37" s="275">
        <f t="shared" si="20"/>
        <v>0</v>
      </c>
      <c r="K37" s="275">
        <f t="shared" si="20"/>
        <v>0</v>
      </c>
      <c r="L37" s="275">
        <f t="shared" si="20"/>
        <v>0</v>
      </c>
      <c r="M37" s="275">
        <f t="shared" si="20"/>
        <v>0</v>
      </c>
      <c r="N37" s="276">
        <f t="shared" si="12"/>
        <v>0</v>
      </c>
      <c r="O37" s="70">
        <f>O7*$C$22</f>
        <v>0</v>
      </c>
      <c r="P37" s="70">
        <f t="shared" ref="P37:R37" si="21">P7*$C$22</f>
        <v>0</v>
      </c>
      <c r="Q37" s="70">
        <f t="shared" si="21"/>
        <v>0</v>
      </c>
      <c r="R37" s="70">
        <f t="shared" si="21"/>
        <v>0</v>
      </c>
      <c r="S37" s="69">
        <f t="shared" si="14"/>
        <v>0</v>
      </c>
      <c r="T37" s="70">
        <f>T7*$C$22</f>
        <v>0</v>
      </c>
      <c r="U37" s="70">
        <f t="shared" ref="U37:W37" si="22">U7*$C$22</f>
        <v>0</v>
      </c>
      <c r="V37" s="70">
        <f t="shared" si="22"/>
        <v>0</v>
      </c>
      <c r="W37" s="70">
        <f t="shared" si="22"/>
        <v>0</v>
      </c>
      <c r="X37" s="93">
        <f t="shared" si="16"/>
        <v>0</v>
      </c>
    </row>
    <row r="38" spans="1:30" x14ac:dyDescent="0.2">
      <c r="A38" s="274" t="str">
        <f t="shared" si="10"/>
        <v>Должность 5</v>
      </c>
      <c r="B38" s="275">
        <f>B8*$C$23</f>
        <v>0</v>
      </c>
      <c r="C38" s="275">
        <f t="shared" ref="C38:M38" si="23">C8*$C$23</f>
        <v>0</v>
      </c>
      <c r="D38" s="275">
        <f t="shared" si="23"/>
        <v>0</v>
      </c>
      <c r="E38" s="275">
        <f t="shared" si="23"/>
        <v>0</v>
      </c>
      <c r="F38" s="275">
        <f t="shared" si="23"/>
        <v>0</v>
      </c>
      <c r="G38" s="275">
        <f t="shared" si="23"/>
        <v>0</v>
      </c>
      <c r="H38" s="275">
        <f t="shared" si="23"/>
        <v>0</v>
      </c>
      <c r="I38" s="275">
        <f t="shared" si="23"/>
        <v>0</v>
      </c>
      <c r="J38" s="275">
        <f t="shared" si="23"/>
        <v>0</v>
      </c>
      <c r="K38" s="275">
        <f t="shared" si="23"/>
        <v>0</v>
      </c>
      <c r="L38" s="275">
        <f t="shared" si="23"/>
        <v>0</v>
      </c>
      <c r="M38" s="275">
        <f t="shared" si="23"/>
        <v>0</v>
      </c>
      <c r="N38" s="276">
        <f t="shared" si="12"/>
        <v>0</v>
      </c>
      <c r="O38" s="70">
        <f>O8*$C$23</f>
        <v>0</v>
      </c>
      <c r="P38" s="70">
        <f t="shared" ref="P38:R38" si="24">P8*$C$23</f>
        <v>0</v>
      </c>
      <c r="Q38" s="70">
        <f t="shared" si="24"/>
        <v>0</v>
      </c>
      <c r="R38" s="70">
        <f t="shared" si="24"/>
        <v>0</v>
      </c>
      <c r="S38" s="69">
        <f t="shared" si="14"/>
        <v>0</v>
      </c>
      <c r="T38" s="70">
        <f>T8*$C$23</f>
        <v>0</v>
      </c>
      <c r="U38" s="70">
        <f t="shared" ref="U38:W38" si="25">U8*$C$23</f>
        <v>0</v>
      </c>
      <c r="V38" s="70">
        <f t="shared" si="25"/>
        <v>0</v>
      </c>
      <c r="W38" s="70">
        <f t="shared" si="25"/>
        <v>0</v>
      </c>
      <c r="X38" s="93">
        <f t="shared" si="16"/>
        <v>0</v>
      </c>
    </row>
    <row r="39" spans="1:30" x14ac:dyDescent="0.2">
      <c r="A39" s="274" t="str">
        <f t="shared" si="10"/>
        <v>Должность 6</v>
      </c>
      <c r="B39" s="275">
        <f>B9*$C$24</f>
        <v>0</v>
      </c>
      <c r="C39" s="275">
        <f t="shared" ref="C39:M39" si="26">C9*$C$24</f>
        <v>0</v>
      </c>
      <c r="D39" s="275">
        <f t="shared" si="26"/>
        <v>0</v>
      </c>
      <c r="E39" s="275">
        <f t="shared" si="26"/>
        <v>0</v>
      </c>
      <c r="F39" s="275">
        <f t="shared" si="26"/>
        <v>0</v>
      </c>
      <c r="G39" s="275">
        <f t="shared" si="26"/>
        <v>0</v>
      </c>
      <c r="H39" s="275">
        <f t="shared" si="26"/>
        <v>0</v>
      </c>
      <c r="I39" s="275">
        <f t="shared" si="26"/>
        <v>0</v>
      </c>
      <c r="J39" s="275">
        <f t="shared" si="26"/>
        <v>0</v>
      </c>
      <c r="K39" s="275">
        <f t="shared" si="26"/>
        <v>0</v>
      </c>
      <c r="L39" s="275">
        <f t="shared" si="26"/>
        <v>0</v>
      </c>
      <c r="M39" s="275">
        <f t="shared" si="26"/>
        <v>0</v>
      </c>
      <c r="N39" s="276">
        <f t="shared" si="12"/>
        <v>0</v>
      </c>
      <c r="O39" s="70">
        <f>O9*$C$24</f>
        <v>0</v>
      </c>
      <c r="P39" s="70">
        <f t="shared" ref="P39:R39" si="27">P9*$C$24</f>
        <v>0</v>
      </c>
      <c r="Q39" s="70">
        <f t="shared" si="27"/>
        <v>0</v>
      </c>
      <c r="R39" s="70">
        <f t="shared" si="27"/>
        <v>0</v>
      </c>
      <c r="S39" s="69">
        <f t="shared" si="14"/>
        <v>0</v>
      </c>
      <c r="T39" s="70">
        <f>T9*$C$24</f>
        <v>0</v>
      </c>
      <c r="U39" s="70">
        <f t="shared" ref="U39:W39" si="28">U9*$C$24</f>
        <v>0</v>
      </c>
      <c r="V39" s="70">
        <f t="shared" si="28"/>
        <v>0</v>
      </c>
      <c r="W39" s="70">
        <f t="shared" si="28"/>
        <v>0</v>
      </c>
      <c r="X39" s="93">
        <f t="shared" si="16"/>
        <v>0</v>
      </c>
    </row>
    <row r="40" spans="1:30" x14ac:dyDescent="0.2">
      <c r="A40" s="274" t="str">
        <f t="shared" si="10"/>
        <v>Должность 7</v>
      </c>
      <c r="B40" s="275">
        <f>B10*$C$25</f>
        <v>0</v>
      </c>
      <c r="C40" s="275">
        <f t="shared" ref="C40:M40" si="29">C10*$C$25</f>
        <v>0</v>
      </c>
      <c r="D40" s="275">
        <f t="shared" si="29"/>
        <v>0</v>
      </c>
      <c r="E40" s="275">
        <f t="shared" si="29"/>
        <v>0</v>
      </c>
      <c r="F40" s="275">
        <f t="shared" si="29"/>
        <v>0</v>
      </c>
      <c r="G40" s="275">
        <f t="shared" si="29"/>
        <v>0</v>
      </c>
      <c r="H40" s="275">
        <f t="shared" si="29"/>
        <v>0</v>
      </c>
      <c r="I40" s="275">
        <f t="shared" si="29"/>
        <v>0</v>
      </c>
      <c r="J40" s="275">
        <f t="shared" si="29"/>
        <v>0</v>
      </c>
      <c r="K40" s="275">
        <f t="shared" si="29"/>
        <v>0</v>
      </c>
      <c r="L40" s="275">
        <f t="shared" si="29"/>
        <v>0</v>
      </c>
      <c r="M40" s="275">
        <f t="shared" si="29"/>
        <v>0</v>
      </c>
      <c r="N40" s="276">
        <f t="shared" si="12"/>
        <v>0</v>
      </c>
      <c r="O40" s="70">
        <f>O10*$C$25</f>
        <v>0</v>
      </c>
      <c r="P40" s="70">
        <f t="shared" ref="P40:R40" si="30">P10*$C$25</f>
        <v>0</v>
      </c>
      <c r="Q40" s="70">
        <f t="shared" si="30"/>
        <v>0</v>
      </c>
      <c r="R40" s="70">
        <f t="shared" si="30"/>
        <v>0</v>
      </c>
      <c r="S40" s="69">
        <f t="shared" si="14"/>
        <v>0</v>
      </c>
      <c r="T40" s="70">
        <f>T10*$C$25</f>
        <v>0</v>
      </c>
      <c r="U40" s="70">
        <f t="shared" ref="U40:W40" si="31">U10*$C$25</f>
        <v>0</v>
      </c>
      <c r="V40" s="70">
        <f t="shared" si="31"/>
        <v>0</v>
      </c>
      <c r="W40" s="70">
        <f t="shared" si="31"/>
        <v>0</v>
      </c>
      <c r="X40" s="93">
        <f t="shared" si="16"/>
        <v>0</v>
      </c>
    </row>
    <row r="41" spans="1:30" x14ac:dyDescent="0.2">
      <c r="A41" s="274" t="str">
        <f t="shared" si="10"/>
        <v>Должность 8</v>
      </c>
      <c r="B41" s="275">
        <f>B11*$C$26</f>
        <v>0</v>
      </c>
      <c r="C41" s="275">
        <f t="shared" ref="C41:M41" si="32">C11*$C$26</f>
        <v>0</v>
      </c>
      <c r="D41" s="275">
        <f t="shared" si="32"/>
        <v>0</v>
      </c>
      <c r="E41" s="275">
        <f t="shared" si="32"/>
        <v>0</v>
      </c>
      <c r="F41" s="275">
        <f t="shared" si="32"/>
        <v>0</v>
      </c>
      <c r="G41" s="275">
        <f t="shared" si="32"/>
        <v>0</v>
      </c>
      <c r="H41" s="275">
        <f t="shared" si="32"/>
        <v>0</v>
      </c>
      <c r="I41" s="275">
        <f t="shared" si="32"/>
        <v>0</v>
      </c>
      <c r="J41" s="275">
        <f t="shared" si="32"/>
        <v>0</v>
      </c>
      <c r="K41" s="275">
        <f t="shared" si="32"/>
        <v>0</v>
      </c>
      <c r="L41" s="275">
        <f t="shared" si="32"/>
        <v>0</v>
      </c>
      <c r="M41" s="275">
        <f t="shared" si="32"/>
        <v>0</v>
      </c>
      <c r="N41" s="276">
        <f t="shared" si="12"/>
        <v>0</v>
      </c>
      <c r="O41" s="70">
        <f>O11*$C$26</f>
        <v>0</v>
      </c>
      <c r="P41" s="70">
        <f t="shared" ref="P41:R41" si="33">P11*$C$26</f>
        <v>0</v>
      </c>
      <c r="Q41" s="70">
        <f t="shared" si="33"/>
        <v>0</v>
      </c>
      <c r="R41" s="70">
        <f t="shared" si="33"/>
        <v>0</v>
      </c>
      <c r="S41" s="69">
        <f t="shared" si="14"/>
        <v>0</v>
      </c>
      <c r="T41" s="70">
        <f>T11*$C$26</f>
        <v>0</v>
      </c>
      <c r="U41" s="70">
        <f t="shared" ref="U41:W41" si="34">U11*$C$26</f>
        <v>0</v>
      </c>
      <c r="V41" s="70">
        <f t="shared" si="34"/>
        <v>0</v>
      </c>
      <c r="W41" s="70">
        <f t="shared" si="34"/>
        <v>0</v>
      </c>
      <c r="X41" s="93">
        <f t="shared" si="16"/>
        <v>0</v>
      </c>
    </row>
    <row r="42" spans="1:30" x14ac:dyDescent="0.2">
      <c r="A42" s="274" t="str">
        <f t="shared" si="10"/>
        <v>Должность 9</v>
      </c>
      <c r="B42" s="275">
        <f>B12*$C$27</f>
        <v>0</v>
      </c>
      <c r="C42" s="275">
        <f t="shared" ref="C42:M42" si="35">C12*$C$27</f>
        <v>0</v>
      </c>
      <c r="D42" s="275">
        <f t="shared" si="35"/>
        <v>0</v>
      </c>
      <c r="E42" s="275">
        <f t="shared" si="35"/>
        <v>0</v>
      </c>
      <c r="F42" s="275">
        <f t="shared" si="35"/>
        <v>0</v>
      </c>
      <c r="G42" s="275">
        <f t="shared" si="35"/>
        <v>0</v>
      </c>
      <c r="H42" s="275">
        <f t="shared" si="35"/>
        <v>0</v>
      </c>
      <c r="I42" s="275">
        <f t="shared" si="35"/>
        <v>0</v>
      </c>
      <c r="J42" s="275">
        <f t="shared" si="35"/>
        <v>0</v>
      </c>
      <c r="K42" s="275">
        <f t="shared" si="35"/>
        <v>0</v>
      </c>
      <c r="L42" s="275">
        <f t="shared" si="35"/>
        <v>0</v>
      </c>
      <c r="M42" s="275">
        <f t="shared" si="35"/>
        <v>0</v>
      </c>
      <c r="N42" s="276">
        <f t="shared" si="12"/>
        <v>0</v>
      </c>
      <c r="O42" s="70">
        <f>O12*$C$27</f>
        <v>0</v>
      </c>
      <c r="P42" s="70">
        <f t="shared" ref="P42:R42" si="36">P12*$C$27</f>
        <v>0</v>
      </c>
      <c r="Q42" s="70">
        <f t="shared" si="36"/>
        <v>0</v>
      </c>
      <c r="R42" s="70">
        <f t="shared" si="36"/>
        <v>0</v>
      </c>
      <c r="S42" s="69">
        <f t="shared" si="14"/>
        <v>0</v>
      </c>
      <c r="T42" s="70">
        <f>T12*$C$27</f>
        <v>0</v>
      </c>
      <c r="U42" s="70">
        <f t="shared" ref="U42:W42" si="37">U12*$C$27</f>
        <v>0</v>
      </c>
      <c r="V42" s="70">
        <f t="shared" si="37"/>
        <v>0</v>
      </c>
      <c r="W42" s="70">
        <f t="shared" si="37"/>
        <v>0</v>
      </c>
      <c r="X42" s="93">
        <f t="shared" si="16"/>
        <v>0</v>
      </c>
    </row>
    <row r="43" spans="1:30" x14ac:dyDescent="0.2">
      <c r="A43" s="274" t="str">
        <f t="shared" si="10"/>
        <v>Должность 10</v>
      </c>
      <c r="B43" s="275">
        <f>B13*$C$28</f>
        <v>0</v>
      </c>
      <c r="C43" s="275">
        <f t="shared" ref="C43:M43" si="38">C13*$C$28</f>
        <v>0</v>
      </c>
      <c r="D43" s="275">
        <f t="shared" si="38"/>
        <v>0</v>
      </c>
      <c r="E43" s="275">
        <f t="shared" si="38"/>
        <v>0</v>
      </c>
      <c r="F43" s="275">
        <f t="shared" si="38"/>
        <v>0</v>
      </c>
      <c r="G43" s="275">
        <f t="shared" si="38"/>
        <v>0</v>
      </c>
      <c r="H43" s="275">
        <f t="shared" si="38"/>
        <v>0</v>
      </c>
      <c r="I43" s="275">
        <f t="shared" si="38"/>
        <v>0</v>
      </c>
      <c r="J43" s="275">
        <f t="shared" si="38"/>
        <v>0</v>
      </c>
      <c r="K43" s="275">
        <f t="shared" si="38"/>
        <v>0</v>
      </c>
      <c r="L43" s="275">
        <f t="shared" si="38"/>
        <v>0</v>
      </c>
      <c r="M43" s="275">
        <f t="shared" si="38"/>
        <v>0</v>
      </c>
      <c r="N43" s="276">
        <f t="shared" si="12"/>
        <v>0</v>
      </c>
      <c r="O43" s="70">
        <f>O13*$C$28</f>
        <v>0</v>
      </c>
      <c r="P43" s="70">
        <f t="shared" ref="P43:R43" si="39">P13*$C$28</f>
        <v>0</v>
      </c>
      <c r="Q43" s="70">
        <f t="shared" si="39"/>
        <v>0</v>
      </c>
      <c r="R43" s="70">
        <f t="shared" si="39"/>
        <v>0</v>
      </c>
      <c r="S43" s="69">
        <f t="shared" si="14"/>
        <v>0</v>
      </c>
      <c r="T43" s="70">
        <f>T13*$C$28</f>
        <v>0</v>
      </c>
      <c r="U43" s="70">
        <f t="shared" ref="U43:W43" si="40">U13*$C$28</f>
        <v>0</v>
      </c>
      <c r="V43" s="70">
        <f t="shared" si="40"/>
        <v>0</v>
      </c>
      <c r="W43" s="70">
        <f t="shared" si="40"/>
        <v>0</v>
      </c>
      <c r="X43" s="93">
        <f t="shared" si="16"/>
        <v>0</v>
      </c>
    </row>
    <row r="44" spans="1:30" ht="18" customHeight="1" thickBot="1" x14ac:dyDescent="0.25">
      <c r="A44" s="294" t="s">
        <v>14</v>
      </c>
      <c r="B44" s="109">
        <f>SUM(B34:B43)</f>
        <v>0</v>
      </c>
      <c r="C44" s="109">
        <f t="shared" ref="C44:M44" si="41">SUM(C34:C43)</f>
        <v>0</v>
      </c>
      <c r="D44" s="109">
        <f t="shared" si="41"/>
        <v>0</v>
      </c>
      <c r="E44" s="109">
        <f t="shared" si="41"/>
        <v>0</v>
      </c>
      <c r="F44" s="109">
        <f t="shared" si="41"/>
        <v>0</v>
      </c>
      <c r="G44" s="109">
        <f t="shared" si="41"/>
        <v>0</v>
      </c>
      <c r="H44" s="109">
        <f t="shared" si="41"/>
        <v>0</v>
      </c>
      <c r="I44" s="109">
        <f t="shared" si="41"/>
        <v>0</v>
      </c>
      <c r="J44" s="109">
        <f t="shared" si="41"/>
        <v>0</v>
      </c>
      <c r="K44" s="109">
        <f t="shared" si="41"/>
        <v>0</v>
      </c>
      <c r="L44" s="109">
        <f t="shared" si="41"/>
        <v>0</v>
      </c>
      <c r="M44" s="109">
        <f t="shared" si="41"/>
        <v>0</v>
      </c>
      <c r="N44" s="109">
        <f t="shared" si="12"/>
        <v>0</v>
      </c>
      <c r="O44" s="95">
        <f>SUM(O34:O43)</f>
        <v>0</v>
      </c>
      <c r="P44" s="95">
        <f t="shared" ref="P44:R44" si="42">SUM(P34:P43)</f>
        <v>0</v>
      </c>
      <c r="Q44" s="95">
        <f t="shared" si="42"/>
        <v>0</v>
      </c>
      <c r="R44" s="95">
        <f t="shared" si="42"/>
        <v>0</v>
      </c>
      <c r="S44" s="95">
        <f t="shared" si="14"/>
        <v>0</v>
      </c>
      <c r="T44" s="95">
        <f>SUM(T34:T43)</f>
        <v>0</v>
      </c>
      <c r="U44" s="95">
        <f t="shared" ref="U44:W44" si="43">SUM(U34:U43)</f>
        <v>0</v>
      </c>
      <c r="V44" s="95">
        <f t="shared" si="43"/>
        <v>0</v>
      </c>
      <c r="W44" s="95">
        <f t="shared" si="43"/>
        <v>0</v>
      </c>
      <c r="X44" s="96">
        <f>SUM(T44:W44)</f>
        <v>0</v>
      </c>
    </row>
    <row r="45" spans="1:30" s="293" customFormat="1" x14ac:dyDescent="0.2">
      <c r="A45" s="291"/>
      <c r="B45" s="291"/>
      <c r="C45" s="291"/>
      <c r="D45" s="291"/>
      <c r="E45" s="292"/>
    </row>
    <row r="46" spans="1:30" s="293" customFormat="1" x14ac:dyDescent="0.2">
      <c r="A46" s="291"/>
      <c r="B46" s="291"/>
      <c r="C46" s="291"/>
      <c r="D46" s="291"/>
      <c r="E46" s="292"/>
    </row>
    <row r="47" spans="1:30" s="293" customFormat="1" x14ac:dyDescent="0.2">
      <c r="A47" s="291"/>
      <c r="B47" s="291"/>
      <c r="C47" s="291"/>
      <c r="D47" s="291"/>
      <c r="E47" s="292"/>
    </row>
    <row r="48" spans="1:30" s="284" customFormat="1" ht="16.5" thickBot="1" x14ac:dyDescent="0.3">
      <c r="A48" s="283" t="s">
        <v>69</v>
      </c>
      <c r="G48" s="285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</row>
    <row r="49" spans="1:30" customFormat="1" ht="39" customHeight="1" thickBot="1" x14ac:dyDescent="0.25">
      <c r="A49" s="332" t="s">
        <v>70</v>
      </c>
      <c r="B49" s="334" t="s">
        <v>166</v>
      </c>
      <c r="C49" s="334" t="s">
        <v>74</v>
      </c>
      <c r="D49" s="336" t="s">
        <v>75</v>
      </c>
      <c r="G49" s="245" t="s">
        <v>76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customFormat="1" ht="27.75" customHeight="1" x14ac:dyDescent="0.2">
      <c r="A50" s="333"/>
      <c r="B50" s="335"/>
      <c r="C50" s="335"/>
      <c r="D50" s="337"/>
      <c r="G50" s="327" t="s">
        <v>23</v>
      </c>
      <c r="H50" s="246">
        <f>'Сводный РДДС'!D6</f>
        <v>45292</v>
      </c>
      <c r="I50" s="246">
        <f>'Сводный РДДС'!E6</f>
        <v>45323</v>
      </c>
      <c r="J50" s="246">
        <f>'Сводный РДДС'!F6</f>
        <v>45352</v>
      </c>
      <c r="K50" s="246">
        <f>'Сводный РДДС'!G6</f>
        <v>45383</v>
      </c>
      <c r="L50" s="246">
        <f>'Сводный РДДС'!H6</f>
        <v>45413</v>
      </c>
      <c r="M50" s="246">
        <f>'Сводный РДДС'!I6</f>
        <v>45444</v>
      </c>
      <c r="N50" s="246">
        <f>'Сводный РДДС'!J6</f>
        <v>45474</v>
      </c>
      <c r="O50" s="246">
        <f>'Сводный РДДС'!K6</f>
        <v>45505</v>
      </c>
      <c r="P50" s="246">
        <f>'Сводный РДДС'!L6</f>
        <v>45536</v>
      </c>
      <c r="Q50" s="246">
        <f>'Сводный РДДС'!M6</f>
        <v>45566</v>
      </c>
      <c r="R50" s="246">
        <f>'Сводный РДДС'!N6</f>
        <v>45597</v>
      </c>
      <c r="S50" s="246">
        <f>'Сводный РДДС'!O6</f>
        <v>45627</v>
      </c>
      <c r="T50" s="329" t="s">
        <v>66</v>
      </c>
      <c r="U50" s="331" t="s">
        <v>64</v>
      </c>
      <c r="V50" s="331"/>
      <c r="W50" s="331"/>
      <c r="X50" s="331"/>
      <c r="Y50" s="329" t="s">
        <v>66</v>
      </c>
      <c r="Z50" s="331" t="s">
        <v>65</v>
      </c>
      <c r="AA50" s="331"/>
      <c r="AB50" s="331"/>
      <c r="AC50" s="331"/>
      <c r="AD50" s="325" t="s">
        <v>66</v>
      </c>
    </row>
    <row r="51" spans="1:30" customFormat="1" ht="31.5" x14ac:dyDescent="0.2">
      <c r="A51" s="268" t="str">
        <f>'Продукция и цена '!A3</f>
        <v xml:space="preserve">Индивидуальные консультации </v>
      </c>
      <c r="B51" s="137"/>
      <c r="C51" s="137"/>
      <c r="D51" s="139">
        <f>SUM(D52:D56)</f>
        <v>0</v>
      </c>
      <c r="G51" s="328"/>
      <c r="H51" s="134" t="s">
        <v>40</v>
      </c>
      <c r="I51" s="134" t="s">
        <v>41</v>
      </c>
      <c r="J51" s="134" t="s">
        <v>42</v>
      </c>
      <c r="K51" s="134" t="s">
        <v>43</v>
      </c>
      <c r="L51" s="134" t="s">
        <v>44</v>
      </c>
      <c r="M51" s="134" t="s">
        <v>45</v>
      </c>
      <c r="N51" s="134" t="s">
        <v>46</v>
      </c>
      <c r="O51" s="134" t="s">
        <v>47</v>
      </c>
      <c r="P51" s="134" t="s">
        <v>48</v>
      </c>
      <c r="Q51" s="134" t="s">
        <v>49</v>
      </c>
      <c r="R51" s="134" t="s">
        <v>50</v>
      </c>
      <c r="S51" s="134" t="s">
        <v>51</v>
      </c>
      <c r="T51" s="330"/>
      <c r="U51" s="133" t="s">
        <v>58</v>
      </c>
      <c r="V51" s="133" t="s">
        <v>59</v>
      </c>
      <c r="W51" s="133" t="s">
        <v>60</v>
      </c>
      <c r="X51" s="133" t="s">
        <v>61</v>
      </c>
      <c r="Y51" s="330"/>
      <c r="Z51" s="133" t="s">
        <v>58</v>
      </c>
      <c r="AA51" s="133" t="s">
        <v>59</v>
      </c>
      <c r="AB51" s="133" t="s">
        <v>60</v>
      </c>
      <c r="AC51" s="133" t="s">
        <v>61</v>
      </c>
      <c r="AD51" s="326"/>
    </row>
    <row r="52" spans="1:30" customFormat="1" x14ac:dyDescent="0.2">
      <c r="A52" s="114"/>
      <c r="B52" s="115"/>
      <c r="C52" s="115"/>
      <c r="D52" s="140">
        <f>C52*B52</f>
        <v>0</v>
      </c>
      <c r="G52" s="247" t="str">
        <f>'Продукция и цена '!A3</f>
        <v xml:space="preserve">Индивидуальные консультации </v>
      </c>
      <c r="H52" s="135">
        <f>$D$51*Продажи!B5</f>
        <v>0</v>
      </c>
      <c r="I52" s="135">
        <f>$D$51*Продажи!C5</f>
        <v>0</v>
      </c>
      <c r="J52" s="135">
        <f>$D$51*Продажи!D5</f>
        <v>0</v>
      </c>
      <c r="K52" s="135">
        <f>$D$51*Продажи!E5</f>
        <v>0</v>
      </c>
      <c r="L52" s="135">
        <f>$D$51*Продажи!F5</f>
        <v>0</v>
      </c>
      <c r="M52" s="135">
        <f>$D$51*Продажи!G5</f>
        <v>0</v>
      </c>
      <c r="N52" s="135">
        <f>$D$51*Продажи!H5</f>
        <v>0</v>
      </c>
      <c r="O52" s="135">
        <f>$D$51*Продажи!I5</f>
        <v>0</v>
      </c>
      <c r="P52" s="135">
        <f>$D$51*Продажи!J5</f>
        <v>0</v>
      </c>
      <c r="Q52" s="135">
        <f>$D$51*Продажи!K5</f>
        <v>0</v>
      </c>
      <c r="R52" s="135">
        <f>$D$51*Продажи!L5</f>
        <v>0</v>
      </c>
      <c r="S52" s="135">
        <f>$D$51*Продажи!M5</f>
        <v>0</v>
      </c>
      <c r="T52" s="136">
        <f>SUM(H52:S52)</f>
        <v>0</v>
      </c>
      <c r="U52" s="135">
        <f>$D$51*Продажи!O5</f>
        <v>0</v>
      </c>
      <c r="V52" s="135">
        <f>$D$51*Продажи!P5</f>
        <v>0</v>
      </c>
      <c r="W52" s="135">
        <f>$D$51*Продажи!Q5</f>
        <v>0</v>
      </c>
      <c r="X52" s="135">
        <f>$D$51*Продажи!R5</f>
        <v>0</v>
      </c>
      <c r="Y52" s="136">
        <f>SUM(U52:X52)</f>
        <v>0</v>
      </c>
      <c r="Z52" s="135">
        <f>$D$51*Продажи!T5</f>
        <v>0</v>
      </c>
      <c r="AA52" s="135">
        <f>$D$51*Продажи!U5</f>
        <v>0</v>
      </c>
      <c r="AB52" s="135">
        <f>$D$51*Продажи!V5</f>
        <v>0</v>
      </c>
      <c r="AC52" s="135">
        <f>$D$51*Продажи!W5</f>
        <v>0</v>
      </c>
      <c r="AD52" s="248">
        <f>SUM(Z52:AC52)</f>
        <v>0</v>
      </c>
    </row>
    <row r="53" spans="1:30" customFormat="1" x14ac:dyDescent="0.2">
      <c r="A53" s="114"/>
      <c r="B53" s="115"/>
      <c r="C53" s="115"/>
      <c r="D53" s="140">
        <f>C53*B53</f>
        <v>0</v>
      </c>
      <c r="G53" s="247" t="str">
        <f>'Продукция и цена '!A4</f>
        <v>Курсы английского языка младших школьников  1-4 классы</v>
      </c>
      <c r="H53" s="135">
        <f>$D$57*Продажи!B6</f>
        <v>0</v>
      </c>
      <c r="I53" s="135">
        <f>$D$57*Продажи!C6</f>
        <v>0</v>
      </c>
      <c r="J53" s="135">
        <f>$D$57*Продажи!D6</f>
        <v>0</v>
      </c>
      <c r="K53" s="135">
        <f>$D$57*Продажи!E6</f>
        <v>0</v>
      </c>
      <c r="L53" s="135">
        <f>$D$57*Продажи!F6</f>
        <v>0</v>
      </c>
      <c r="M53" s="135">
        <f>$D$57*Продажи!G6</f>
        <v>0</v>
      </c>
      <c r="N53" s="135">
        <f>$D$57*Продажи!H6</f>
        <v>0</v>
      </c>
      <c r="O53" s="135">
        <f>$D$57*Продажи!I6</f>
        <v>0</v>
      </c>
      <c r="P53" s="135">
        <f>$D$57*Продажи!J6</f>
        <v>0</v>
      </c>
      <c r="Q53" s="135">
        <f>$D$57*Продажи!K6</f>
        <v>0</v>
      </c>
      <c r="R53" s="135">
        <f>$D$57*Продажи!L6</f>
        <v>0</v>
      </c>
      <c r="S53" s="135">
        <f>$D$57*Продажи!M6</f>
        <v>0</v>
      </c>
      <c r="T53" s="136">
        <f t="shared" ref="T53:T62" si="44">SUM(H53:S53)</f>
        <v>0</v>
      </c>
      <c r="U53" s="135">
        <f>$D$57*Продажи!O6</f>
        <v>0</v>
      </c>
      <c r="V53" s="135">
        <f>$D$57*Продажи!P6</f>
        <v>0</v>
      </c>
      <c r="W53" s="135">
        <f>$D$57*Продажи!Q6</f>
        <v>0</v>
      </c>
      <c r="X53" s="135">
        <f>$D$57*Продажи!R6</f>
        <v>0</v>
      </c>
      <c r="Y53" s="136">
        <f t="shared" ref="Y53:Y62" si="45">SUM(U53:X53)</f>
        <v>0</v>
      </c>
      <c r="Z53" s="135">
        <f>$D$57*Продажи!T6</f>
        <v>0</v>
      </c>
      <c r="AA53" s="135">
        <f>$D$57*Продажи!U6</f>
        <v>0</v>
      </c>
      <c r="AB53" s="135">
        <f>$D$57*Продажи!V6</f>
        <v>0</v>
      </c>
      <c r="AC53" s="135">
        <f>$D$57*Продажи!W6</f>
        <v>0</v>
      </c>
      <c r="AD53" s="248">
        <f t="shared" ref="AD53:AD62" si="46">SUM(Z53:AC53)</f>
        <v>0</v>
      </c>
    </row>
    <row r="54" spans="1:30" customFormat="1" x14ac:dyDescent="0.2">
      <c r="A54" s="114"/>
      <c r="B54" s="115"/>
      <c r="C54" s="115"/>
      <c r="D54" s="140">
        <f>C54*B54</f>
        <v>0</v>
      </c>
      <c r="G54" s="247" t="str">
        <f>'Продукция и цена '!A5</f>
        <v xml:space="preserve">Курсы английского языка для школьников  5-8 класс </v>
      </c>
      <c r="H54" s="135">
        <f>$D$63*Продажи!B7</f>
        <v>0</v>
      </c>
      <c r="I54" s="135">
        <f>$D$63*Продажи!C7</f>
        <v>0</v>
      </c>
      <c r="J54" s="135">
        <f>$D$63*Продажи!D7</f>
        <v>0</v>
      </c>
      <c r="K54" s="135">
        <f>$D$63*Продажи!E7</f>
        <v>0</v>
      </c>
      <c r="L54" s="135">
        <f>$D$63*Продажи!F7</f>
        <v>0</v>
      </c>
      <c r="M54" s="135">
        <f>$D$63*Продажи!G7</f>
        <v>0</v>
      </c>
      <c r="N54" s="135">
        <f>$D$63*Продажи!H7</f>
        <v>0</v>
      </c>
      <c r="O54" s="135">
        <f>$D$63*Продажи!I7</f>
        <v>0</v>
      </c>
      <c r="P54" s="135">
        <f>$D$63*Продажи!J7</f>
        <v>0</v>
      </c>
      <c r="Q54" s="135">
        <f>$D$63*Продажи!K7</f>
        <v>0</v>
      </c>
      <c r="R54" s="135">
        <f>$D$63*Продажи!L7</f>
        <v>0</v>
      </c>
      <c r="S54" s="135">
        <f>$D$63*Продажи!M7</f>
        <v>0</v>
      </c>
      <c r="T54" s="136">
        <f t="shared" si="44"/>
        <v>0</v>
      </c>
      <c r="U54" s="135">
        <f>$D$63*Продажи!O7</f>
        <v>0</v>
      </c>
      <c r="V54" s="135">
        <f>$D$63*Продажи!P7</f>
        <v>0</v>
      </c>
      <c r="W54" s="135">
        <f>$D$63*Продажи!Q7</f>
        <v>0</v>
      </c>
      <c r="X54" s="135">
        <f>$D$63*Продажи!R7</f>
        <v>0</v>
      </c>
      <c r="Y54" s="136">
        <f t="shared" si="45"/>
        <v>0</v>
      </c>
      <c r="Z54" s="135">
        <f>$D$63*Продажи!T7</f>
        <v>0</v>
      </c>
      <c r="AA54" s="135">
        <f>$D$63*Продажи!U7</f>
        <v>0</v>
      </c>
      <c r="AB54" s="135">
        <f>$D$63*Продажи!V7</f>
        <v>0</v>
      </c>
      <c r="AC54" s="135">
        <f>$D$63*Продажи!W7</f>
        <v>0</v>
      </c>
      <c r="AD54" s="248">
        <f t="shared" si="46"/>
        <v>0</v>
      </c>
    </row>
    <row r="55" spans="1:30" customFormat="1" x14ac:dyDescent="0.2">
      <c r="A55" s="114"/>
      <c r="B55" s="115"/>
      <c r="C55" s="115"/>
      <c r="D55" s="140">
        <f>C55*B55</f>
        <v>0</v>
      </c>
      <c r="G55" s="247" t="str">
        <f>'Продукция и цена '!A6</f>
        <v xml:space="preserve">Курсы английского языка по подготовке к ОГЭ </v>
      </c>
      <c r="H55" s="135">
        <f>$D$69*Продажи!B8</f>
        <v>0</v>
      </c>
      <c r="I55" s="135">
        <f>$D$69*Продажи!C8</f>
        <v>0</v>
      </c>
      <c r="J55" s="135">
        <f>$D$69*Продажи!D8</f>
        <v>0</v>
      </c>
      <c r="K55" s="135">
        <f>$D$69*Продажи!E8</f>
        <v>0</v>
      </c>
      <c r="L55" s="135">
        <f>$D$69*Продажи!F8</f>
        <v>0</v>
      </c>
      <c r="M55" s="135">
        <f>$D$69*Продажи!G8</f>
        <v>0</v>
      </c>
      <c r="N55" s="135">
        <f>$D$69*Продажи!H8</f>
        <v>0</v>
      </c>
      <c r="O55" s="135">
        <f>$D$69*Продажи!I8</f>
        <v>0</v>
      </c>
      <c r="P55" s="135">
        <f>$D$69*Продажи!J8</f>
        <v>0</v>
      </c>
      <c r="Q55" s="135">
        <f>$D$69*Продажи!K8</f>
        <v>0</v>
      </c>
      <c r="R55" s="135">
        <f>$D$69*Продажи!L8</f>
        <v>0</v>
      </c>
      <c r="S55" s="135">
        <f>$D$69*Продажи!M8</f>
        <v>0</v>
      </c>
      <c r="T55" s="136">
        <f t="shared" si="44"/>
        <v>0</v>
      </c>
      <c r="U55" s="135">
        <f>$D$69*Продажи!O8</f>
        <v>0</v>
      </c>
      <c r="V55" s="135">
        <f>$D$69*Продажи!P8</f>
        <v>0</v>
      </c>
      <c r="W55" s="135">
        <f>$D$69*Продажи!Q8</f>
        <v>0</v>
      </c>
      <c r="X55" s="135">
        <f>$D$69*Продажи!R8</f>
        <v>0</v>
      </c>
      <c r="Y55" s="136">
        <f t="shared" si="45"/>
        <v>0</v>
      </c>
      <c r="Z55" s="135">
        <f>$D$69*Продажи!T8</f>
        <v>0</v>
      </c>
      <c r="AA55" s="135">
        <f>$D$69*Продажи!U8</f>
        <v>0</v>
      </c>
      <c r="AB55" s="135">
        <f>$D$69*Продажи!V8</f>
        <v>0</v>
      </c>
      <c r="AC55" s="135">
        <f>$D$69*Продажи!W8</f>
        <v>0</v>
      </c>
      <c r="AD55" s="248">
        <f t="shared" si="46"/>
        <v>0</v>
      </c>
    </row>
    <row r="56" spans="1:30" customFormat="1" x14ac:dyDescent="0.2">
      <c r="A56" s="114"/>
      <c r="B56" s="115"/>
      <c r="C56" s="115"/>
      <c r="D56" s="140">
        <f>C56*B56</f>
        <v>0</v>
      </c>
      <c r="G56" s="247" t="str">
        <f>'Продукция и цена '!A7</f>
        <v>Курсы английского языка по подготовке к ЕГЭ</v>
      </c>
      <c r="H56" s="135">
        <f>$D$75*Продажи!B9</f>
        <v>0</v>
      </c>
      <c r="I56" s="135">
        <f>$D$75*Продажи!C9</f>
        <v>0</v>
      </c>
      <c r="J56" s="135">
        <f>$D$75*Продажи!D9</f>
        <v>0</v>
      </c>
      <c r="K56" s="135">
        <f>$D$75*Продажи!E9</f>
        <v>0</v>
      </c>
      <c r="L56" s="135">
        <f>$D$75*Продажи!F9</f>
        <v>0</v>
      </c>
      <c r="M56" s="135">
        <f>$D$75*Продажи!G9</f>
        <v>0</v>
      </c>
      <c r="N56" s="135">
        <f>$D$75*Продажи!H9</f>
        <v>0</v>
      </c>
      <c r="O56" s="135">
        <f>$D$75*Продажи!I9</f>
        <v>0</v>
      </c>
      <c r="P56" s="135">
        <f>$D$75*Продажи!J9</f>
        <v>0</v>
      </c>
      <c r="Q56" s="135">
        <f>$D$75*Продажи!K9</f>
        <v>0</v>
      </c>
      <c r="R56" s="135">
        <f>$D$75*Продажи!L9</f>
        <v>0</v>
      </c>
      <c r="S56" s="135">
        <f>$D$75*Продажи!M9</f>
        <v>0</v>
      </c>
      <c r="T56" s="136">
        <f t="shared" si="44"/>
        <v>0</v>
      </c>
      <c r="U56" s="135">
        <f>$D$75*Продажи!O9</f>
        <v>0</v>
      </c>
      <c r="V56" s="135">
        <f>$D$75*Продажи!P9</f>
        <v>0</v>
      </c>
      <c r="W56" s="135">
        <f>$D$75*Продажи!Q9</f>
        <v>0</v>
      </c>
      <c r="X56" s="135">
        <f>$D$75*Продажи!R9</f>
        <v>0</v>
      </c>
      <c r="Y56" s="136">
        <f t="shared" si="45"/>
        <v>0</v>
      </c>
      <c r="Z56" s="135">
        <f>$D$75*Продажи!T9</f>
        <v>0</v>
      </c>
      <c r="AA56" s="135">
        <f>$D$75*Продажи!U9</f>
        <v>0</v>
      </c>
      <c r="AB56" s="135">
        <f>$D$75*Продажи!V9</f>
        <v>0</v>
      </c>
      <c r="AC56" s="135">
        <f>$D$75*Продажи!W9</f>
        <v>0</v>
      </c>
      <c r="AD56" s="248">
        <f t="shared" si="46"/>
        <v>0</v>
      </c>
    </row>
    <row r="57" spans="1:30" s="130" customFormat="1" ht="78.75" x14ac:dyDescent="0.2">
      <c r="A57" s="268" t="str">
        <f>'Продукция и цена '!A4</f>
        <v>Курсы английского языка младших школьников  1-4 классы</v>
      </c>
      <c r="B57" s="138"/>
      <c r="C57" s="138"/>
      <c r="D57" s="139">
        <f>SUM(D58:D62)</f>
        <v>0</v>
      </c>
      <c r="G57" s="247" t="str">
        <f>'Продукция и цена '!A8</f>
        <v xml:space="preserve">Курсы английского для взрослых </v>
      </c>
      <c r="H57" s="135">
        <f>$D$81*Продажи!B10</f>
        <v>0</v>
      </c>
      <c r="I57" s="135">
        <f>$D$81*Продажи!C10</f>
        <v>0</v>
      </c>
      <c r="J57" s="135">
        <f>$D$81*Продажи!D10</f>
        <v>0</v>
      </c>
      <c r="K57" s="135">
        <f>$D$81*Продажи!E10</f>
        <v>0</v>
      </c>
      <c r="L57" s="135">
        <f>$D$81*Продажи!F10</f>
        <v>0</v>
      </c>
      <c r="M57" s="135">
        <f>$D$81*Продажи!G10</f>
        <v>0</v>
      </c>
      <c r="N57" s="135">
        <f>$D$81*Продажи!H10</f>
        <v>0</v>
      </c>
      <c r="O57" s="135">
        <f>$D$81*Продажи!I10</f>
        <v>0</v>
      </c>
      <c r="P57" s="135">
        <f>$D$81*Продажи!J10</f>
        <v>0</v>
      </c>
      <c r="Q57" s="135">
        <f>$D$81*Продажи!K10</f>
        <v>0</v>
      </c>
      <c r="R57" s="135">
        <f>$D$81*Продажи!L10</f>
        <v>0</v>
      </c>
      <c r="S57" s="135">
        <f>$D$81*Продажи!M10</f>
        <v>0</v>
      </c>
      <c r="T57" s="136">
        <f t="shared" si="44"/>
        <v>0</v>
      </c>
      <c r="U57" s="135">
        <f>$D$81*Продажи!O10</f>
        <v>0</v>
      </c>
      <c r="V57" s="135">
        <f>$D$81*Продажи!P10</f>
        <v>0</v>
      </c>
      <c r="W57" s="135">
        <f>$D$81*Продажи!Q10</f>
        <v>0</v>
      </c>
      <c r="X57" s="135">
        <f>$D$81*Продажи!R10</f>
        <v>0</v>
      </c>
      <c r="Y57" s="136">
        <f t="shared" si="45"/>
        <v>0</v>
      </c>
      <c r="Z57" s="135">
        <f>$D$81*Продажи!T10</f>
        <v>0</v>
      </c>
      <c r="AA57" s="135">
        <f>$D$81*Продажи!U10</f>
        <v>0</v>
      </c>
      <c r="AB57" s="135">
        <f>$D$81*Продажи!V10</f>
        <v>0</v>
      </c>
      <c r="AC57" s="135">
        <f>$D$81*Продажи!W10</f>
        <v>0</v>
      </c>
      <c r="AD57" s="248">
        <f t="shared" si="46"/>
        <v>0</v>
      </c>
    </row>
    <row r="58" spans="1:30" customFormat="1" x14ac:dyDescent="0.2">
      <c r="A58" s="114"/>
      <c r="B58" s="115"/>
      <c r="C58" s="115"/>
      <c r="D58" s="140">
        <f>C58*B58</f>
        <v>0</v>
      </c>
      <c r="G58" s="247" t="str">
        <f>'Продукция и цена '!A9</f>
        <v>Курсы русского языка по подготовке к ОГЭ И ЕГЭ</v>
      </c>
      <c r="H58" s="135">
        <f>$D$87*Продажи!B11</f>
        <v>0</v>
      </c>
      <c r="I58" s="135">
        <f>$D$87*Продажи!C11</f>
        <v>0</v>
      </c>
      <c r="J58" s="135">
        <f>$D$87*Продажи!D11</f>
        <v>0</v>
      </c>
      <c r="K58" s="135">
        <f>$D$87*Продажи!E11</f>
        <v>0</v>
      </c>
      <c r="L58" s="135">
        <f>$D$87*Продажи!F11</f>
        <v>0</v>
      </c>
      <c r="M58" s="135">
        <f>$D$87*Продажи!G11</f>
        <v>0</v>
      </c>
      <c r="N58" s="135">
        <f>$D$87*Продажи!H11</f>
        <v>0</v>
      </c>
      <c r="O58" s="135">
        <f>$D$87*Продажи!I11</f>
        <v>0</v>
      </c>
      <c r="P58" s="135">
        <f>$D$87*Продажи!J11</f>
        <v>0</v>
      </c>
      <c r="Q58" s="135">
        <f>$D$87*Продажи!K11</f>
        <v>0</v>
      </c>
      <c r="R58" s="135">
        <f>$D$87*Продажи!L11</f>
        <v>0</v>
      </c>
      <c r="S58" s="135">
        <f>$D$87*Продажи!M11</f>
        <v>0</v>
      </c>
      <c r="T58" s="136">
        <f t="shared" si="44"/>
        <v>0</v>
      </c>
      <c r="U58" s="135">
        <f>$D$87*Продажи!O11</f>
        <v>0</v>
      </c>
      <c r="V58" s="135">
        <f>$D$87*Продажи!P11</f>
        <v>0</v>
      </c>
      <c r="W58" s="135">
        <f>$D$87*Продажи!Q11</f>
        <v>0</v>
      </c>
      <c r="X58" s="135">
        <f>$D$87*Продажи!R11</f>
        <v>0</v>
      </c>
      <c r="Y58" s="136">
        <f t="shared" si="45"/>
        <v>0</v>
      </c>
      <c r="Z58" s="135">
        <f>$D$87*Продажи!T11</f>
        <v>0</v>
      </c>
      <c r="AA58" s="135">
        <f>$D$87*Продажи!U11</f>
        <v>0</v>
      </c>
      <c r="AB58" s="135">
        <f>$D$87*Продажи!V11</f>
        <v>0</v>
      </c>
      <c r="AC58" s="135">
        <f>$D$87*Продажи!W11</f>
        <v>0</v>
      </c>
      <c r="AD58" s="248">
        <f t="shared" si="46"/>
        <v>0</v>
      </c>
    </row>
    <row r="59" spans="1:30" customFormat="1" x14ac:dyDescent="0.2">
      <c r="A59" s="114"/>
      <c r="B59" s="115"/>
      <c r="C59" s="115"/>
      <c r="D59" s="140">
        <f>C59*B59</f>
        <v>0</v>
      </c>
      <c r="G59" s="247" t="str">
        <f>'Продукция и цена '!A10</f>
        <v xml:space="preserve">Курсы русского языка детям  мигрантам </v>
      </c>
      <c r="H59" s="135">
        <f>$D$93*Продажи!B12</f>
        <v>0</v>
      </c>
      <c r="I59" s="135">
        <f>$D$93*Продажи!C12</f>
        <v>0</v>
      </c>
      <c r="J59" s="135">
        <f>$D$93*Продажи!D12</f>
        <v>0</v>
      </c>
      <c r="K59" s="135">
        <f>$D$93*Продажи!E12</f>
        <v>0</v>
      </c>
      <c r="L59" s="135">
        <f>$D$93*Продажи!F12</f>
        <v>0</v>
      </c>
      <c r="M59" s="135">
        <f>$D$93*Продажи!G12</f>
        <v>0</v>
      </c>
      <c r="N59" s="135">
        <f>$D$93*Продажи!H12</f>
        <v>0</v>
      </c>
      <c r="O59" s="135">
        <f>$D$93*Продажи!I12</f>
        <v>0</v>
      </c>
      <c r="P59" s="135">
        <f>$D$93*Продажи!J12</f>
        <v>0</v>
      </c>
      <c r="Q59" s="135">
        <f>$D$93*Продажи!K12</f>
        <v>0</v>
      </c>
      <c r="R59" s="135">
        <f>$D$93*Продажи!L12</f>
        <v>0</v>
      </c>
      <c r="S59" s="135">
        <f>$D$93*Продажи!M12</f>
        <v>0</v>
      </c>
      <c r="T59" s="136">
        <f t="shared" si="44"/>
        <v>0</v>
      </c>
      <c r="U59" s="135">
        <f>$D$93*Продажи!O12</f>
        <v>0</v>
      </c>
      <c r="V59" s="135">
        <f>$D$93*Продажи!P12</f>
        <v>0</v>
      </c>
      <c r="W59" s="135">
        <f>$D$93*Продажи!Q12</f>
        <v>0</v>
      </c>
      <c r="X59" s="135">
        <f>$D$93*Продажи!R12</f>
        <v>0</v>
      </c>
      <c r="Y59" s="136">
        <f t="shared" si="45"/>
        <v>0</v>
      </c>
      <c r="Z59" s="135">
        <f>$D$93*Продажи!T12</f>
        <v>0</v>
      </c>
      <c r="AA59" s="135">
        <f>$D$93*Продажи!U12</f>
        <v>0</v>
      </c>
      <c r="AB59" s="135">
        <f>$D$93*Продажи!V12</f>
        <v>0</v>
      </c>
      <c r="AC59" s="135">
        <f>$D$93*Продажи!W12</f>
        <v>0</v>
      </c>
      <c r="AD59" s="248">
        <f t="shared" si="46"/>
        <v>0</v>
      </c>
    </row>
    <row r="60" spans="1:30" customFormat="1" x14ac:dyDescent="0.2">
      <c r="A60" s="114"/>
      <c r="B60" s="115"/>
      <c r="C60" s="115"/>
      <c r="D60" s="140">
        <f>C60*B60</f>
        <v>0</v>
      </c>
      <c r="G60" s="247" t="str">
        <f>'Продукция и цена '!A11</f>
        <v xml:space="preserve">Курсы немецкого языка </v>
      </c>
      <c r="H60" s="135">
        <f>$D$99*Продажи!B13</f>
        <v>0</v>
      </c>
      <c r="I60" s="135">
        <f>$D$99*Продажи!C13</f>
        <v>0</v>
      </c>
      <c r="J60" s="135">
        <f>$D$99*Продажи!D13</f>
        <v>0</v>
      </c>
      <c r="K60" s="135">
        <f>$D$99*Продажи!E13</f>
        <v>0</v>
      </c>
      <c r="L60" s="135">
        <f>$D$99*Продажи!F13</f>
        <v>0</v>
      </c>
      <c r="M60" s="135">
        <f>$D$99*Продажи!G13</f>
        <v>0</v>
      </c>
      <c r="N60" s="135">
        <f>$D$99*Продажи!H13</f>
        <v>0</v>
      </c>
      <c r="O60" s="135">
        <f>$D$99*Продажи!I13</f>
        <v>0</v>
      </c>
      <c r="P60" s="135">
        <f>$D$99*Продажи!J13</f>
        <v>0</v>
      </c>
      <c r="Q60" s="135">
        <f>$D$99*Продажи!K13</f>
        <v>0</v>
      </c>
      <c r="R60" s="135">
        <f>$D$99*Продажи!L13</f>
        <v>0</v>
      </c>
      <c r="S60" s="135">
        <f>$D$99*Продажи!M13</f>
        <v>0</v>
      </c>
      <c r="T60" s="136">
        <f t="shared" si="44"/>
        <v>0</v>
      </c>
      <c r="U60" s="135">
        <f>$D$99*Продажи!O13</f>
        <v>0</v>
      </c>
      <c r="V60" s="135">
        <f>$D$99*Продажи!P13</f>
        <v>0</v>
      </c>
      <c r="W60" s="135">
        <f>$D$99*Продажи!Q13</f>
        <v>0</v>
      </c>
      <c r="X60" s="135">
        <f>$D$99*Продажи!R13</f>
        <v>0</v>
      </c>
      <c r="Y60" s="136">
        <f t="shared" si="45"/>
        <v>0</v>
      </c>
      <c r="Z60" s="135">
        <f>$D$99*Продажи!T13</f>
        <v>0</v>
      </c>
      <c r="AA60" s="135">
        <f>$D$99*Продажи!U13</f>
        <v>0</v>
      </c>
      <c r="AB60" s="135">
        <f>$D$99*Продажи!V13</f>
        <v>0</v>
      </c>
      <c r="AC60" s="135">
        <f>$D$99*Продажи!W13</f>
        <v>0</v>
      </c>
      <c r="AD60" s="248">
        <f t="shared" si="46"/>
        <v>0</v>
      </c>
    </row>
    <row r="61" spans="1:30" customFormat="1" x14ac:dyDescent="0.2">
      <c r="A61" s="114"/>
      <c r="B61" s="115"/>
      <c r="C61" s="115"/>
      <c r="D61" s="140">
        <f>C61*B61</f>
        <v>0</v>
      </c>
      <c r="G61" s="247" t="str">
        <f>'Продукция и цена '!A12</f>
        <v xml:space="preserve">Курсы французкого языка </v>
      </c>
      <c r="H61" s="135">
        <f>$D$105*Продажи!B14</f>
        <v>0</v>
      </c>
      <c r="I61" s="135">
        <f>$D$105*Продажи!C14</f>
        <v>0</v>
      </c>
      <c r="J61" s="135">
        <f>$D$105*Продажи!D14</f>
        <v>0</v>
      </c>
      <c r="K61" s="135">
        <f>$D$105*Продажи!E14</f>
        <v>0</v>
      </c>
      <c r="L61" s="135">
        <f>$D$105*Продажи!F14</f>
        <v>0</v>
      </c>
      <c r="M61" s="135">
        <f>$D$105*Продажи!G14</f>
        <v>0</v>
      </c>
      <c r="N61" s="135">
        <f>$D$105*Продажи!H14</f>
        <v>0</v>
      </c>
      <c r="O61" s="135">
        <f>$D$105*Продажи!I14</f>
        <v>0</v>
      </c>
      <c r="P61" s="135">
        <f>$D$105*Продажи!J14</f>
        <v>0</v>
      </c>
      <c r="Q61" s="135">
        <f>$D$105*Продажи!K14</f>
        <v>0</v>
      </c>
      <c r="R61" s="135">
        <f>$D$105*Продажи!L14</f>
        <v>0</v>
      </c>
      <c r="S61" s="135">
        <f>$D$105*Продажи!M14</f>
        <v>0</v>
      </c>
      <c r="T61" s="136">
        <f t="shared" si="44"/>
        <v>0</v>
      </c>
      <c r="U61" s="135">
        <f>$D$105*Продажи!O14</f>
        <v>0</v>
      </c>
      <c r="V61" s="135">
        <f>$D$105*Продажи!P14</f>
        <v>0</v>
      </c>
      <c r="W61" s="135">
        <f>$D$105*Продажи!Q14</f>
        <v>0</v>
      </c>
      <c r="X61" s="135">
        <f>$D$105*Продажи!R14</f>
        <v>0</v>
      </c>
      <c r="Y61" s="136">
        <f t="shared" si="45"/>
        <v>0</v>
      </c>
      <c r="Z61" s="135">
        <f>$D$105*Продажи!T14</f>
        <v>0</v>
      </c>
      <c r="AA61" s="135">
        <f>$D$105*Продажи!U14</f>
        <v>0</v>
      </c>
      <c r="AB61" s="135">
        <f>$D$105*Продажи!V14</f>
        <v>0</v>
      </c>
      <c r="AC61" s="135">
        <f>$D$105*Продажи!W14</f>
        <v>0</v>
      </c>
      <c r="AD61" s="248">
        <f t="shared" si="46"/>
        <v>0</v>
      </c>
    </row>
    <row r="62" spans="1:30" customFormat="1" ht="13.5" thickBot="1" x14ac:dyDescent="0.25">
      <c r="A62" s="114"/>
      <c r="B62" s="115"/>
      <c r="C62" s="115"/>
      <c r="D62" s="140">
        <f>C62*B62</f>
        <v>0</v>
      </c>
      <c r="G62" s="249" t="s">
        <v>14</v>
      </c>
      <c r="H62" s="250">
        <f>SUM(H52:H61)</f>
        <v>0</v>
      </c>
      <c r="I62" s="250">
        <f t="shared" ref="I62" si="47">SUM(I52:I61)</f>
        <v>0</v>
      </c>
      <c r="J62" s="250">
        <f t="shared" ref="J62" si="48">SUM(J52:J61)</f>
        <v>0</v>
      </c>
      <c r="K62" s="250">
        <f t="shared" ref="K62" si="49">SUM(K52:K61)</f>
        <v>0</v>
      </c>
      <c r="L62" s="250">
        <f t="shared" ref="L62" si="50">SUM(L52:L61)</f>
        <v>0</v>
      </c>
      <c r="M62" s="250">
        <f t="shared" ref="M62" si="51">SUM(M52:M61)</f>
        <v>0</v>
      </c>
      <c r="N62" s="250">
        <f t="shared" ref="N62" si="52">SUM(N52:N61)</f>
        <v>0</v>
      </c>
      <c r="O62" s="250">
        <f t="shared" ref="O62" si="53">SUM(O52:O61)</f>
        <v>0</v>
      </c>
      <c r="P62" s="250">
        <f t="shared" ref="P62" si="54">SUM(P52:P61)</f>
        <v>0</v>
      </c>
      <c r="Q62" s="250">
        <f t="shared" ref="Q62" si="55">SUM(Q52:Q61)</f>
        <v>0</v>
      </c>
      <c r="R62" s="250">
        <f t="shared" ref="R62" si="56">SUM(R52:R61)</f>
        <v>0</v>
      </c>
      <c r="S62" s="250">
        <f t="shared" ref="S62" si="57">SUM(S52:S61)</f>
        <v>0</v>
      </c>
      <c r="T62" s="250">
        <f t="shared" si="44"/>
        <v>0</v>
      </c>
      <c r="U62" s="250">
        <f>SUM(U52:U61)</f>
        <v>0</v>
      </c>
      <c r="V62" s="250">
        <f t="shared" ref="V62" si="58">SUM(V52:V61)</f>
        <v>0</v>
      </c>
      <c r="W62" s="250">
        <f t="shared" ref="W62" si="59">SUM(W52:W61)</f>
        <v>0</v>
      </c>
      <c r="X62" s="250">
        <f t="shared" ref="X62" si="60">SUM(X52:X61)</f>
        <v>0</v>
      </c>
      <c r="Y62" s="250">
        <f t="shared" si="45"/>
        <v>0</v>
      </c>
      <c r="Z62" s="250">
        <f>SUM(Z52:Z61)</f>
        <v>0</v>
      </c>
      <c r="AA62" s="250">
        <f t="shared" ref="AA62" si="61">SUM(AA52:AA61)</f>
        <v>0</v>
      </c>
      <c r="AB62" s="250">
        <f t="shared" ref="AB62" si="62">SUM(AB52:AB61)</f>
        <v>0</v>
      </c>
      <c r="AC62" s="250">
        <f t="shared" ref="AC62" si="63">SUM(AC52:AC61)</f>
        <v>0</v>
      </c>
      <c r="AD62" s="251">
        <f t="shared" si="46"/>
        <v>0</v>
      </c>
    </row>
    <row r="63" spans="1:30" customFormat="1" ht="78.75" x14ac:dyDescent="0.2">
      <c r="A63" s="268" t="str">
        <f>'Продукция и цена '!A5</f>
        <v xml:space="preserve">Курсы английского языка для школьников  5-8 класс </v>
      </c>
      <c r="B63" s="138"/>
      <c r="C63" s="138"/>
      <c r="D63" s="139">
        <f>SUM(D64:D68)</f>
        <v>0</v>
      </c>
    </row>
    <row r="64" spans="1:30" customFormat="1" x14ac:dyDescent="0.2">
      <c r="A64" s="114"/>
      <c r="B64" s="115"/>
      <c r="C64" s="115"/>
      <c r="D64" s="140">
        <f>C64*B64</f>
        <v>0</v>
      </c>
    </row>
    <row r="65" spans="1:4" customFormat="1" x14ac:dyDescent="0.2">
      <c r="A65" s="114"/>
      <c r="B65" s="115"/>
      <c r="C65" s="115"/>
      <c r="D65" s="140">
        <f>C65*B65</f>
        <v>0</v>
      </c>
    </row>
    <row r="66" spans="1:4" customFormat="1" x14ac:dyDescent="0.2">
      <c r="A66" s="114"/>
      <c r="B66" s="115"/>
      <c r="C66" s="115"/>
      <c r="D66" s="140">
        <f>C66*B66</f>
        <v>0</v>
      </c>
    </row>
    <row r="67" spans="1:4" customFormat="1" x14ac:dyDescent="0.2">
      <c r="A67" s="114"/>
      <c r="B67" s="115"/>
      <c r="C67" s="115"/>
      <c r="D67" s="140">
        <f>C67*B67</f>
        <v>0</v>
      </c>
    </row>
    <row r="68" spans="1:4" customFormat="1" x14ac:dyDescent="0.2">
      <c r="A68" s="114"/>
      <c r="B68" s="115"/>
      <c r="C68" s="115"/>
      <c r="D68" s="140">
        <f>C68*B68</f>
        <v>0</v>
      </c>
    </row>
    <row r="69" spans="1:4" customFormat="1" ht="63" x14ac:dyDescent="0.2">
      <c r="A69" s="268" t="str">
        <f>'Продукция и цена '!A6</f>
        <v xml:space="preserve">Курсы английского языка по подготовке к ОГЭ </v>
      </c>
      <c r="B69" s="138"/>
      <c r="C69" s="138"/>
      <c r="D69" s="139">
        <f>SUM(D70:D74)</f>
        <v>0</v>
      </c>
    </row>
    <row r="70" spans="1:4" customFormat="1" x14ac:dyDescent="0.2">
      <c r="A70" s="114"/>
      <c r="B70" s="115"/>
      <c r="C70" s="115"/>
      <c r="D70" s="140">
        <f>C70*B70</f>
        <v>0</v>
      </c>
    </row>
    <row r="71" spans="1:4" customFormat="1" x14ac:dyDescent="0.2">
      <c r="A71" s="114"/>
      <c r="B71" s="115"/>
      <c r="C71" s="115"/>
      <c r="D71" s="140">
        <f>C71*B71</f>
        <v>0</v>
      </c>
    </row>
    <row r="72" spans="1:4" customFormat="1" x14ac:dyDescent="0.2">
      <c r="A72" s="114"/>
      <c r="B72" s="115"/>
      <c r="C72" s="115"/>
      <c r="D72" s="140">
        <f>C72*B72</f>
        <v>0</v>
      </c>
    </row>
    <row r="73" spans="1:4" customFormat="1" x14ac:dyDescent="0.2">
      <c r="A73" s="114"/>
      <c r="B73" s="115"/>
      <c r="C73" s="115"/>
      <c r="D73" s="140">
        <f>C73*B73</f>
        <v>0</v>
      </c>
    </row>
    <row r="74" spans="1:4" customFormat="1" x14ac:dyDescent="0.2">
      <c r="A74" s="114"/>
      <c r="B74" s="115"/>
      <c r="C74" s="115"/>
      <c r="D74" s="140">
        <f>C74*B74</f>
        <v>0</v>
      </c>
    </row>
    <row r="75" spans="1:4" customFormat="1" ht="63" x14ac:dyDescent="0.2">
      <c r="A75" s="268" t="str">
        <f>'Продукция и цена '!A7</f>
        <v>Курсы английского языка по подготовке к ЕГЭ</v>
      </c>
      <c r="B75" s="138"/>
      <c r="C75" s="138"/>
      <c r="D75" s="139">
        <f>SUM(D76:D80)</f>
        <v>0</v>
      </c>
    </row>
    <row r="76" spans="1:4" customFormat="1" x14ac:dyDescent="0.2">
      <c r="A76" s="114"/>
      <c r="B76" s="115"/>
      <c r="C76" s="115"/>
      <c r="D76" s="140">
        <f>C76*B76</f>
        <v>0</v>
      </c>
    </row>
    <row r="77" spans="1:4" customFormat="1" x14ac:dyDescent="0.2">
      <c r="A77" s="114"/>
      <c r="B77" s="115"/>
      <c r="C77" s="115"/>
      <c r="D77" s="140">
        <f>C77*B77</f>
        <v>0</v>
      </c>
    </row>
    <row r="78" spans="1:4" customFormat="1" x14ac:dyDescent="0.2">
      <c r="A78" s="114"/>
      <c r="B78" s="115"/>
      <c r="C78" s="115"/>
      <c r="D78" s="140">
        <f>C78*B78</f>
        <v>0</v>
      </c>
    </row>
    <row r="79" spans="1:4" customFormat="1" x14ac:dyDescent="0.2">
      <c r="A79" s="114"/>
      <c r="B79" s="115"/>
      <c r="C79" s="115"/>
      <c r="D79" s="140">
        <f>C79*B79</f>
        <v>0</v>
      </c>
    </row>
    <row r="80" spans="1:4" customFormat="1" x14ac:dyDescent="0.2">
      <c r="A80" s="114"/>
      <c r="B80" s="115"/>
      <c r="C80" s="115"/>
      <c r="D80" s="140">
        <f>C80*B80</f>
        <v>0</v>
      </c>
    </row>
    <row r="81" spans="1:30" customFormat="1" ht="47.25" x14ac:dyDescent="0.2">
      <c r="A81" s="268" t="str">
        <f>'Продукция и цена '!A8</f>
        <v xml:space="preserve">Курсы английского для взрослых </v>
      </c>
      <c r="B81" s="138"/>
      <c r="C81" s="138"/>
      <c r="D81" s="139">
        <f>SUM(D82:D86)</f>
        <v>0</v>
      </c>
    </row>
    <row r="82" spans="1:30" customFormat="1" x14ac:dyDescent="0.2">
      <c r="A82" s="114"/>
      <c r="B82" s="115"/>
      <c r="C82" s="115"/>
      <c r="D82" s="140">
        <f>C82*B82</f>
        <v>0</v>
      </c>
    </row>
    <row r="83" spans="1:30" customFormat="1" x14ac:dyDescent="0.2">
      <c r="A83" s="114"/>
      <c r="B83" s="115"/>
      <c r="C83" s="115"/>
      <c r="D83" s="140">
        <f>C83*B83</f>
        <v>0</v>
      </c>
    </row>
    <row r="84" spans="1:30" customFormat="1" x14ac:dyDescent="0.2">
      <c r="A84" s="114"/>
      <c r="B84" s="115"/>
      <c r="C84" s="115"/>
      <c r="D84" s="140">
        <f>C84*B84</f>
        <v>0</v>
      </c>
    </row>
    <row r="85" spans="1:30" customFormat="1" x14ac:dyDescent="0.2">
      <c r="A85" s="114"/>
      <c r="B85" s="115"/>
      <c r="C85" s="115"/>
      <c r="D85" s="140">
        <f>C85*B85</f>
        <v>0</v>
      </c>
    </row>
    <row r="86" spans="1:30" customFormat="1" x14ac:dyDescent="0.2">
      <c r="A86" s="114"/>
      <c r="B86" s="115"/>
      <c r="C86" s="115"/>
      <c r="D86" s="140">
        <f>C86*B86</f>
        <v>0</v>
      </c>
    </row>
    <row r="87" spans="1:30" customFormat="1" ht="63" x14ac:dyDescent="0.2">
      <c r="A87" s="268" t="str">
        <f>'Продукция и цена '!A9</f>
        <v>Курсы русского языка по подготовке к ОГЭ И ЕГЭ</v>
      </c>
      <c r="B87" s="138"/>
      <c r="C87" s="138"/>
      <c r="D87" s="139">
        <f>SUM(D88:D92)</f>
        <v>0</v>
      </c>
    </row>
    <row r="88" spans="1:30" customFormat="1" x14ac:dyDescent="0.2">
      <c r="A88" s="114"/>
      <c r="B88" s="115"/>
      <c r="C88" s="115"/>
      <c r="D88" s="140">
        <f>C88*B88</f>
        <v>0</v>
      </c>
    </row>
    <row r="89" spans="1:30" customFormat="1" x14ac:dyDescent="0.2">
      <c r="A89" s="114"/>
      <c r="B89" s="115"/>
      <c r="C89" s="115"/>
      <c r="D89" s="140">
        <f>C89*B89</f>
        <v>0</v>
      </c>
    </row>
    <row r="90" spans="1:30" customFormat="1" x14ac:dyDescent="0.2">
      <c r="A90" s="114"/>
      <c r="B90" s="115"/>
      <c r="C90" s="115"/>
      <c r="D90" s="140">
        <f>C90*B90</f>
        <v>0</v>
      </c>
    </row>
    <row r="91" spans="1:30" customFormat="1" x14ac:dyDescent="0.2">
      <c r="A91" s="114"/>
      <c r="B91" s="115"/>
      <c r="C91" s="115"/>
      <c r="D91" s="140">
        <f>C91*B91</f>
        <v>0</v>
      </c>
    </row>
    <row r="92" spans="1:30" customFormat="1" x14ac:dyDescent="0.2">
      <c r="A92" s="114"/>
      <c r="B92" s="115"/>
      <c r="C92" s="115"/>
      <c r="D92" s="140">
        <f>C92*B92</f>
        <v>0</v>
      </c>
    </row>
    <row r="93" spans="1:30" customFormat="1" ht="47.25" x14ac:dyDescent="0.2">
      <c r="A93" s="268" t="str">
        <f>'Продукция и цена '!A10</f>
        <v xml:space="preserve">Курсы русского языка детям  мигрантам </v>
      </c>
      <c r="B93" s="138"/>
      <c r="C93" s="138"/>
      <c r="D93" s="139">
        <f>SUM(D94:D98)</f>
        <v>0</v>
      </c>
    </row>
    <row r="94" spans="1:30" customFormat="1" x14ac:dyDescent="0.2">
      <c r="A94" s="114"/>
      <c r="B94" s="115"/>
      <c r="C94" s="115"/>
      <c r="D94" s="140">
        <f>C94*B94</f>
        <v>0</v>
      </c>
    </row>
    <row r="95" spans="1:30" customFormat="1" x14ac:dyDescent="0.2">
      <c r="A95" s="114"/>
      <c r="B95" s="115"/>
      <c r="C95" s="115"/>
      <c r="D95" s="140">
        <f>C95*B95</f>
        <v>0</v>
      </c>
    </row>
    <row r="96" spans="1:30" customFormat="1" x14ac:dyDescent="0.2">
      <c r="A96" s="114"/>
      <c r="B96" s="115"/>
      <c r="C96" s="115"/>
      <c r="D96" s="140">
        <f>C96*B96</f>
        <v>0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customFormat="1" x14ac:dyDescent="0.2">
      <c r="A97" s="114"/>
      <c r="B97" s="115"/>
      <c r="C97" s="115"/>
      <c r="D97" s="140">
        <f>C97*B97</f>
        <v>0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customFormat="1" x14ac:dyDescent="0.2">
      <c r="A98" s="114"/>
      <c r="B98" s="115"/>
      <c r="C98" s="115"/>
      <c r="D98" s="140">
        <f>C98*B98</f>
        <v>0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customFormat="1" ht="31.5" x14ac:dyDescent="0.2">
      <c r="A99" s="268" t="str">
        <f>'Продукция и цена '!A11</f>
        <v xml:space="preserve">Курсы немецкого языка </v>
      </c>
      <c r="B99" s="138"/>
      <c r="C99" s="138"/>
      <c r="D99" s="139">
        <f>SUM(D100:D104)</f>
        <v>0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customFormat="1" x14ac:dyDescent="0.2">
      <c r="A100" s="114"/>
      <c r="B100" s="115"/>
      <c r="C100" s="115"/>
      <c r="D100" s="140">
        <f>C100*B100</f>
        <v>0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customFormat="1" x14ac:dyDescent="0.2">
      <c r="A101" s="114"/>
      <c r="B101" s="115"/>
      <c r="C101" s="115"/>
      <c r="D101" s="140">
        <f>C101*B101</f>
        <v>0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customFormat="1" x14ac:dyDescent="0.2">
      <c r="A102" s="114"/>
      <c r="B102" s="115"/>
      <c r="C102" s="115"/>
      <c r="D102" s="140">
        <f>C102*B102</f>
        <v>0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customFormat="1" x14ac:dyDescent="0.2">
      <c r="A103" s="114"/>
      <c r="B103" s="115"/>
      <c r="C103" s="115"/>
      <c r="D103" s="140">
        <f>C103*B103</f>
        <v>0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customFormat="1" x14ac:dyDescent="0.2">
      <c r="A104" s="114"/>
      <c r="B104" s="115"/>
      <c r="C104" s="115"/>
      <c r="D104" s="140">
        <f>C104*B104</f>
        <v>0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customFormat="1" ht="47.25" x14ac:dyDescent="0.2">
      <c r="A105" s="268" t="str">
        <f>'Продукция и цена '!A12</f>
        <v xml:space="preserve">Курсы французкого языка </v>
      </c>
      <c r="B105" s="138"/>
      <c r="C105" s="138"/>
      <c r="D105" s="139">
        <f>SUM(D106:D110)</f>
        <v>0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customFormat="1" x14ac:dyDescent="0.2">
      <c r="A106" s="114"/>
      <c r="B106" s="115"/>
      <c r="C106" s="115"/>
      <c r="D106" s="140">
        <f>C106*B106</f>
        <v>0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customFormat="1" x14ac:dyDescent="0.2">
      <c r="A107" s="114"/>
      <c r="B107" s="115"/>
      <c r="C107" s="115"/>
      <c r="D107" s="140">
        <f>C107*B107</f>
        <v>0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customFormat="1" x14ac:dyDescent="0.2">
      <c r="A108" s="114"/>
      <c r="B108" s="115"/>
      <c r="C108" s="115"/>
      <c r="D108" s="140">
        <f>C108*B108</f>
        <v>0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customFormat="1" x14ac:dyDescent="0.2">
      <c r="A109" s="114"/>
      <c r="B109" s="115"/>
      <c r="C109" s="115"/>
      <c r="D109" s="140">
        <f>C109*B109</f>
        <v>0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customFormat="1" ht="13.5" thickBot="1" x14ac:dyDescent="0.25">
      <c r="A110" s="131"/>
      <c r="B110" s="132"/>
      <c r="C110" s="132"/>
      <c r="D110" s="141">
        <f>C110*B110</f>
        <v>0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</sheetData>
  <mergeCells count="22">
    <mergeCell ref="N32:N33"/>
    <mergeCell ref="O32:R32"/>
    <mergeCell ref="S32:S33"/>
    <mergeCell ref="T32:W32"/>
    <mergeCell ref="X32:X33"/>
    <mergeCell ref="X2:X3"/>
    <mergeCell ref="A2:A3"/>
    <mergeCell ref="N2:N3"/>
    <mergeCell ref="O2:R2"/>
    <mergeCell ref="S2:S3"/>
    <mergeCell ref="T2:W2"/>
    <mergeCell ref="A49:A50"/>
    <mergeCell ref="B49:B50"/>
    <mergeCell ref="C49:C50"/>
    <mergeCell ref="D49:D50"/>
    <mergeCell ref="A32:A33"/>
    <mergeCell ref="AD50:AD51"/>
    <mergeCell ref="G50:G51"/>
    <mergeCell ref="T50:T51"/>
    <mergeCell ref="U50:X50"/>
    <mergeCell ref="Y50:Y51"/>
    <mergeCell ref="Z50:AC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2E894"/>
  </sheetPr>
  <dimension ref="A1:X20"/>
  <sheetViews>
    <sheetView workbookViewId="0">
      <selection activeCell="W16" sqref="W16"/>
    </sheetView>
  </sheetViews>
  <sheetFormatPr defaultColWidth="9.140625" defaultRowHeight="12.75" x14ac:dyDescent="0.2"/>
  <cols>
    <col min="1" max="1" width="34.42578125" style="4" customWidth="1"/>
    <col min="2" max="13" width="9.140625" style="4"/>
    <col min="14" max="14" width="11.28515625" style="4" customWidth="1"/>
    <col min="15" max="18" width="10.140625" style="4" bestFit="1" customWidth="1"/>
    <col min="19" max="19" width="10.85546875" style="4" customWidth="1"/>
    <col min="20" max="23" width="10.140625" style="4" bestFit="1" customWidth="1"/>
    <col min="24" max="24" width="11.140625" style="4" customWidth="1"/>
    <col min="25" max="16384" width="9.140625" style="4"/>
  </cols>
  <sheetData>
    <row r="1" spans="1:24" ht="15.75" x14ac:dyDescent="0.25">
      <c r="A1" s="20" t="s">
        <v>164</v>
      </c>
    </row>
    <row r="2" spans="1:24" ht="13.5" thickBot="1" x14ac:dyDescent="0.25"/>
    <row r="3" spans="1:24" ht="24.75" customHeight="1" x14ac:dyDescent="0.2">
      <c r="A3" s="338" t="s">
        <v>26</v>
      </c>
      <c r="B3" s="91">
        <f>'Сводный РДДС'!D6</f>
        <v>45292</v>
      </c>
      <c r="C3" s="91">
        <f>'Сводный РДДС'!E6</f>
        <v>45323</v>
      </c>
      <c r="D3" s="91">
        <f>'Сводный РДДС'!F6</f>
        <v>45352</v>
      </c>
      <c r="E3" s="91">
        <f>'Сводный РДДС'!G6</f>
        <v>45383</v>
      </c>
      <c r="F3" s="91">
        <f>'Сводный РДДС'!H6</f>
        <v>45413</v>
      </c>
      <c r="G3" s="91">
        <f>'Сводный РДДС'!I6</f>
        <v>45444</v>
      </c>
      <c r="H3" s="91">
        <f>'Сводный РДДС'!J6</f>
        <v>45474</v>
      </c>
      <c r="I3" s="91">
        <f>'Сводный РДДС'!K6</f>
        <v>45505</v>
      </c>
      <c r="J3" s="91">
        <f>'Сводный РДДС'!L6</f>
        <v>45536</v>
      </c>
      <c r="K3" s="91">
        <f>'Сводный РДДС'!M6</f>
        <v>45566</v>
      </c>
      <c r="L3" s="91">
        <f>'Сводный РДДС'!N6</f>
        <v>45597</v>
      </c>
      <c r="M3" s="91">
        <f>'Сводный РДДС'!O6</f>
        <v>45627</v>
      </c>
      <c r="N3" s="322" t="s">
        <v>16</v>
      </c>
      <c r="O3" s="324" t="s">
        <v>127</v>
      </c>
      <c r="P3" s="324"/>
      <c r="Q3" s="324"/>
      <c r="R3" s="324"/>
      <c r="S3" s="322" t="s">
        <v>16</v>
      </c>
      <c r="T3" s="324" t="s">
        <v>126</v>
      </c>
      <c r="U3" s="324"/>
      <c r="V3" s="324"/>
      <c r="W3" s="324"/>
      <c r="X3" s="318" t="s">
        <v>16</v>
      </c>
    </row>
    <row r="4" spans="1:24" ht="25.5" x14ac:dyDescent="0.2">
      <c r="A4" s="339"/>
      <c r="B4" s="73" t="s">
        <v>40</v>
      </c>
      <c r="C4" s="73" t="s">
        <v>41</v>
      </c>
      <c r="D4" s="73" t="s">
        <v>42</v>
      </c>
      <c r="E4" s="73" t="s">
        <v>43</v>
      </c>
      <c r="F4" s="73" t="s">
        <v>44</v>
      </c>
      <c r="G4" s="73" t="s">
        <v>45</v>
      </c>
      <c r="H4" s="73" t="s">
        <v>46</v>
      </c>
      <c r="I4" s="73" t="s">
        <v>47</v>
      </c>
      <c r="J4" s="73" t="s">
        <v>48</v>
      </c>
      <c r="K4" s="73" t="s">
        <v>49</v>
      </c>
      <c r="L4" s="73" t="s">
        <v>50</v>
      </c>
      <c r="M4" s="73" t="s">
        <v>51</v>
      </c>
      <c r="N4" s="323"/>
      <c r="O4" s="76" t="s">
        <v>58</v>
      </c>
      <c r="P4" s="76" t="s">
        <v>59</v>
      </c>
      <c r="Q4" s="76" t="s">
        <v>60</v>
      </c>
      <c r="R4" s="76" t="s">
        <v>61</v>
      </c>
      <c r="S4" s="323"/>
      <c r="T4" s="76" t="s">
        <v>58</v>
      </c>
      <c r="U4" s="76" t="s">
        <v>59</v>
      </c>
      <c r="V4" s="76" t="s">
        <v>60</v>
      </c>
      <c r="W4" s="76" t="s">
        <v>61</v>
      </c>
      <c r="X4" s="319"/>
    </row>
    <row r="5" spans="1:24" ht="26.25" customHeight="1" x14ac:dyDescent="0.2">
      <c r="A5" s="296" t="s">
        <v>206</v>
      </c>
      <c r="B5" s="116">
        <v>3000</v>
      </c>
      <c r="C5" s="116">
        <v>3000</v>
      </c>
      <c r="D5" s="116">
        <v>3000</v>
      </c>
      <c r="E5" s="116">
        <v>3000</v>
      </c>
      <c r="F5" s="116">
        <v>3000</v>
      </c>
      <c r="G5" s="116">
        <v>3000</v>
      </c>
      <c r="H5" s="116">
        <v>3000</v>
      </c>
      <c r="I5" s="116">
        <v>3000</v>
      </c>
      <c r="J5" s="116">
        <v>3000</v>
      </c>
      <c r="K5" s="116">
        <v>3000</v>
      </c>
      <c r="L5" s="116">
        <v>3000</v>
      </c>
      <c r="M5" s="116">
        <v>3000</v>
      </c>
      <c r="N5" s="146">
        <f>SUM(B5:M5)</f>
        <v>36000</v>
      </c>
      <c r="O5" s="71">
        <v>9000</v>
      </c>
      <c r="P5" s="71">
        <v>9000</v>
      </c>
      <c r="Q5" s="71">
        <v>9000</v>
      </c>
      <c r="R5" s="71">
        <v>9000</v>
      </c>
      <c r="S5" s="142">
        <f>SUM(O5:R5)</f>
        <v>36000</v>
      </c>
      <c r="T5" s="71">
        <v>9000</v>
      </c>
      <c r="U5" s="71">
        <v>9000</v>
      </c>
      <c r="V5" s="71">
        <v>9000</v>
      </c>
      <c r="W5" s="71">
        <v>9000</v>
      </c>
      <c r="X5" s="144">
        <f>SUM(T5:W5)</f>
        <v>36000</v>
      </c>
    </row>
    <row r="6" spans="1:24" ht="20.100000000000001" customHeight="1" x14ac:dyDescent="0.2">
      <c r="A6" s="296" t="s">
        <v>28</v>
      </c>
      <c r="B6" s="116">
        <v>350</v>
      </c>
      <c r="C6" s="116">
        <v>350</v>
      </c>
      <c r="D6" s="116">
        <v>350</v>
      </c>
      <c r="E6" s="116">
        <v>350</v>
      </c>
      <c r="F6" s="116">
        <v>350</v>
      </c>
      <c r="G6" s="116">
        <v>350</v>
      </c>
      <c r="H6" s="116">
        <v>350</v>
      </c>
      <c r="I6" s="116">
        <v>350</v>
      </c>
      <c r="J6" s="116">
        <v>350</v>
      </c>
      <c r="K6" s="116">
        <v>350</v>
      </c>
      <c r="L6" s="116">
        <v>350</v>
      </c>
      <c r="M6" s="116">
        <v>350</v>
      </c>
      <c r="N6" s="146">
        <f t="shared" ref="N6:N20" si="0">SUM(B6:M6)</f>
        <v>4200</v>
      </c>
      <c r="O6" s="71">
        <v>1050</v>
      </c>
      <c r="P6" s="71">
        <v>1050</v>
      </c>
      <c r="Q6" s="71">
        <v>1050</v>
      </c>
      <c r="R6" s="71">
        <v>1050</v>
      </c>
      <c r="S6" s="142">
        <f t="shared" ref="S6:S20" si="1">SUM(O6:R6)</f>
        <v>4200</v>
      </c>
      <c r="T6" s="71">
        <v>1050</v>
      </c>
      <c r="U6" s="71">
        <v>1050</v>
      </c>
      <c r="V6" s="71">
        <v>1050</v>
      </c>
      <c r="W6" s="71">
        <v>1050</v>
      </c>
      <c r="X6" s="144">
        <f t="shared" ref="X6:X20" si="2">SUM(T6:W6)</f>
        <v>4200</v>
      </c>
    </row>
    <row r="7" spans="1:24" ht="21" customHeight="1" x14ac:dyDescent="0.2">
      <c r="A7" s="296" t="s">
        <v>207</v>
      </c>
      <c r="B7" s="116">
        <v>6500</v>
      </c>
      <c r="C7" s="116">
        <v>6500</v>
      </c>
      <c r="D7" s="116">
        <v>6500</v>
      </c>
      <c r="E7" s="116">
        <v>6500</v>
      </c>
      <c r="F7" s="116">
        <v>6500</v>
      </c>
      <c r="G7" s="116">
        <v>6500</v>
      </c>
      <c r="H7" s="116">
        <v>6500</v>
      </c>
      <c r="I7" s="116">
        <v>6500</v>
      </c>
      <c r="J7" s="116">
        <v>6500</v>
      </c>
      <c r="K7" s="116">
        <v>6500</v>
      </c>
      <c r="L7" s="116">
        <v>6500</v>
      </c>
      <c r="M7" s="116">
        <v>6500</v>
      </c>
      <c r="N7" s="146">
        <f t="shared" si="0"/>
        <v>78000</v>
      </c>
      <c r="O7" s="71">
        <v>19500</v>
      </c>
      <c r="P7" s="71">
        <v>19500</v>
      </c>
      <c r="Q7" s="71">
        <v>19500</v>
      </c>
      <c r="R7" s="71">
        <v>19500</v>
      </c>
      <c r="S7" s="142">
        <f t="shared" si="1"/>
        <v>78000</v>
      </c>
      <c r="T7" s="71">
        <v>19500</v>
      </c>
      <c r="U7" s="71">
        <v>19500</v>
      </c>
      <c r="V7" s="71">
        <v>19500</v>
      </c>
      <c r="W7" s="71">
        <v>19500</v>
      </c>
      <c r="X7" s="144">
        <f t="shared" si="2"/>
        <v>78000</v>
      </c>
    </row>
    <row r="8" spans="1:24" ht="20.100000000000001" customHeight="1" x14ac:dyDescent="0.2">
      <c r="A8" s="296" t="s">
        <v>208</v>
      </c>
      <c r="B8" s="116">
        <v>2000</v>
      </c>
      <c r="C8" s="116">
        <v>2000</v>
      </c>
      <c r="D8" s="116">
        <v>2000</v>
      </c>
      <c r="E8" s="116">
        <v>2000</v>
      </c>
      <c r="F8" s="116">
        <v>2000</v>
      </c>
      <c r="G8" s="116">
        <v>500</v>
      </c>
      <c r="H8" s="116">
        <v>500</v>
      </c>
      <c r="I8" s="116">
        <v>500</v>
      </c>
      <c r="J8" s="116">
        <v>2000</v>
      </c>
      <c r="K8" s="116">
        <v>2000</v>
      </c>
      <c r="L8" s="116">
        <v>2000</v>
      </c>
      <c r="M8" s="116">
        <v>2000</v>
      </c>
      <c r="N8" s="146">
        <f t="shared" si="0"/>
        <v>19500</v>
      </c>
      <c r="O8" s="71">
        <v>6000</v>
      </c>
      <c r="P8" s="71">
        <v>4500</v>
      </c>
      <c r="Q8" s="71">
        <v>3000</v>
      </c>
      <c r="R8" s="71">
        <v>6000</v>
      </c>
      <c r="S8" s="142">
        <f t="shared" si="1"/>
        <v>19500</v>
      </c>
      <c r="T8" s="71">
        <v>6000</v>
      </c>
      <c r="U8" s="71">
        <v>4500</v>
      </c>
      <c r="V8" s="71">
        <v>3000</v>
      </c>
      <c r="W8" s="71">
        <v>6000</v>
      </c>
      <c r="X8" s="144">
        <f t="shared" si="2"/>
        <v>19500</v>
      </c>
    </row>
    <row r="9" spans="1:24" ht="20.100000000000001" customHeight="1" x14ac:dyDescent="0.2">
      <c r="A9" s="296" t="s">
        <v>162</v>
      </c>
      <c r="B9" s="116">
        <v>1200</v>
      </c>
      <c r="C9" s="116">
        <v>1200</v>
      </c>
      <c r="D9" s="116">
        <v>1200</v>
      </c>
      <c r="E9" s="116">
        <v>1200</v>
      </c>
      <c r="F9" s="116">
        <v>1200</v>
      </c>
      <c r="G9" s="116">
        <v>0</v>
      </c>
      <c r="H9" s="116">
        <v>0</v>
      </c>
      <c r="I9" s="116">
        <v>0</v>
      </c>
      <c r="J9" s="116">
        <v>1200</v>
      </c>
      <c r="K9" s="116">
        <v>1200</v>
      </c>
      <c r="L9" s="116">
        <v>1200</v>
      </c>
      <c r="M9" s="116">
        <v>1200</v>
      </c>
      <c r="N9" s="146">
        <f t="shared" si="0"/>
        <v>10800</v>
      </c>
      <c r="O9" s="71">
        <v>3600</v>
      </c>
      <c r="P9" s="71">
        <v>2400</v>
      </c>
      <c r="Q9" s="71">
        <v>1200</v>
      </c>
      <c r="R9" s="71">
        <v>3600</v>
      </c>
      <c r="S9" s="142">
        <f t="shared" si="1"/>
        <v>10800</v>
      </c>
      <c r="T9" s="71">
        <v>3600</v>
      </c>
      <c r="U9" s="71">
        <v>2400</v>
      </c>
      <c r="V9" s="71">
        <v>1200</v>
      </c>
      <c r="W9" s="71">
        <v>3600</v>
      </c>
      <c r="X9" s="144">
        <f t="shared" si="2"/>
        <v>10800</v>
      </c>
    </row>
    <row r="10" spans="1:24" ht="20.100000000000001" customHeight="1" x14ac:dyDescent="0.2">
      <c r="A10" s="296" t="s">
        <v>30</v>
      </c>
      <c r="B10" s="116">
        <v>1500</v>
      </c>
      <c r="C10" s="116">
        <v>1500</v>
      </c>
      <c r="D10" s="116">
        <v>1500</v>
      </c>
      <c r="E10" s="116">
        <v>1500</v>
      </c>
      <c r="F10" s="116">
        <v>1500</v>
      </c>
      <c r="G10" s="116">
        <v>0</v>
      </c>
      <c r="H10" s="116">
        <v>0</v>
      </c>
      <c r="I10" s="116">
        <v>0</v>
      </c>
      <c r="J10" s="116">
        <v>1500</v>
      </c>
      <c r="K10" s="116">
        <v>1500</v>
      </c>
      <c r="L10" s="116">
        <v>1500</v>
      </c>
      <c r="M10" s="116">
        <v>1500</v>
      </c>
      <c r="N10" s="146">
        <f t="shared" si="0"/>
        <v>13500</v>
      </c>
      <c r="O10" s="71">
        <v>4500</v>
      </c>
      <c r="P10" s="71">
        <v>3000</v>
      </c>
      <c r="Q10" s="71">
        <v>1500</v>
      </c>
      <c r="R10" s="71">
        <v>4500</v>
      </c>
      <c r="S10" s="142">
        <f t="shared" si="1"/>
        <v>13500</v>
      </c>
      <c r="T10" s="71">
        <v>4500</v>
      </c>
      <c r="U10" s="71">
        <v>3000</v>
      </c>
      <c r="V10" s="71">
        <v>1500</v>
      </c>
      <c r="W10" s="71">
        <v>4500</v>
      </c>
      <c r="X10" s="144">
        <f t="shared" si="2"/>
        <v>13500</v>
      </c>
    </row>
    <row r="11" spans="1:24" ht="20.100000000000001" customHeight="1" x14ac:dyDescent="0.2">
      <c r="A11" s="296" t="s">
        <v>29</v>
      </c>
      <c r="B11" s="116">
        <v>1000</v>
      </c>
      <c r="C11" s="116">
        <v>1000</v>
      </c>
      <c r="D11" s="116">
        <v>1000</v>
      </c>
      <c r="E11" s="116">
        <v>1000</v>
      </c>
      <c r="F11" s="116">
        <v>1000</v>
      </c>
      <c r="G11" s="116">
        <v>0</v>
      </c>
      <c r="H11" s="116">
        <v>0</v>
      </c>
      <c r="I11" s="116">
        <v>0</v>
      </c>
      <c r="J11" s="116">
        <v>1000</v>
      </c>
      <c r="K11" s="116">
        <v>1000</v>
      </c>
      <c r="L11" s="116">
        <v>1000</v>
      </c>
      <c r="M11" s="116">
        <v>1000</v>
      </c>
      <c r="N11" s="146">
        <f t="shared" si="0"/>
        <v>9000</v>
      </c>
      <c r="O11" s="71">
        <v>3000</v>
      </c>
      <c r="P11" s="71">
        <v>2000</v>
      </c>
      <c r="Q11" s="71">
        <v>1000</v>
      </c>
      <c r="R11" s="71">
        <v>3000</v>
      </c>
      <c r="S11" s="142">
        <f t="shared" si="1"/>
        <v>9000</v>
      </c>
      <c r="T11" s="71">
        <v>3000</v>
      </c>
      <c r="U11" s="71">
        <v>2000</v>
      </c>
      <c r="V11" s="71">
        <v>1000</v>
      </c>
      <c r="W11" s="71">
        <v>3000</v>
      </c>
      <c r="X11" s="144">
        <f t="shared" si="2"/>
        <v>9000</v>
      </c>
    </row>
    <row r="12" spans="1:24" ht="20.100000000000001" customHeight="1" x14ac:dyDescent="0.2">
      <c r="A12" s="296" t="s">
        <v>27</v>
      </c>
      <c r="B12" s="116">
        <v>1000</v>
      </c>
      <c r="C12" s="116">
        <v>1000</v>
      </c>
      <c r="D12" s="116">
        <v>1000</v>
      </c>
      <c r="E12" s="116">
        <v>1000</v>
      </c>
      <c r="F12" s="116">
        <v>1000</v>
      </c>
      <c r="G12" s="116">
        <v>0</v>
      </c>
      <c r="H12" s="116">
        <v>0</v>
      </c>
      <c r="I12" s="116">
        <v>0</v>
      </c>
      <c r="J12" s="116">
        <v>1000</v>
      </c>
      <c r="K12" s="116">
        <v>1000</v>
      </c>
      <c r="L12" s="116">
        <v>1000</v>
      </c>
      <c r="M12" s="116">
        <v>1000</v>
      </c>
      <c r="N12" s="146">
        <f t="shared" si="0"/>
        <v>9000</v>
      </c>
      <c r="O12" s="71">
        <v>3000</v>
      </c>
      <c r="P12" s="71">
        <v>2000</v>
      </c>
      <c r="Q12" s="71">
        <v>1000</v>
      </c>
      <c r="R12" s="71">
        <v>3000</v>
      </c>
      <c r="S12" s="142">
        <f t="shared" si="1"/>
        <v>9000</v>
      </c>
      <c r="T12" s="71">
        <v>3000</v>
      </c>
      <c r="U12" s="71">
        <v>2000</v>
      </c>
      <c r="V12" s="71">
        <v>1000</v>
      </c>
      <c r="W12" s="71">
        <v>3000</v>
      </c>
      <c r="X12" s="144">
        <f t="shared" si="2"/>
        <v>9000</v>
      </c>
    </row>
    <row r="13" spans="1:24" ht="20.100000000000001" customHeight="1" x14ac:dyDescent="0.2">
      <c r="A13" s="296" t="s">
        <v>209</v>
      </c>
      <c r="B13" s="116">
        <v>3000</v>
      </c>
      <c r="C13" s="116">
        <v>3000</v>
      </c>
      <c r="D13" s="116">
        <v>3000</v>
      </c>
      <c r="E13" s="116">
        <v>3000</v>
      </c>
      <c r="F13" s="116">
        <v>3000</v>
      </c>
      <c r="G13" s="116">
        <v>0</v>
      </c>
      <c r="H13" s="116">
        <v>0</v>
      </c>
      <c r="I13" s="116">
        <v>0</v>
      </c>
      <c r="J13" s="116">
        <v>3000</v>
      </c>
      <c r="K13" s="116">
        <v>3000</v>
      </c>
      <c r="L13" s="116">
        <v>3000</v>
      </c>
      <c r="M13" s="116">
        <v>3000</v>
      </c>
      <c r="N13" s="146">
        <f t="shared" si="0"/>
        <v>27000</v>
      </c>
      <c r="O13" s="71">
        <v>9000</v>
      </c>
      <c r="P13" s="71">
        <v>6000</v>
      </c>
      <c r="Q13" s="71">
        <v>3000</v>
      </c>
      <c r="R13" s="71">
        <v>9000</v>
      </c>
      <c r="S13" s="142">
        <f t="shared" si="1"/>
        <v>27000</v>
      </c>
      <c r="T13" s="71">
        <v>9000</v>
      </c>
      <c r="U13" s="71">
        <v>6000</v>
      </c>
      <c r="V13" s="71">
        <v>3000</v>
      </c>
      <c r="W13" s="71">
        <v>9000</v>
      </c>
      <c r="X13" s="144">
        <f t="shared" si="2"/>
        <v>27000</v>
      </c>
    </row>
    <row r="14" spans="1:24" ht="20.100000000000001" customHeight="1" x14ac:dyDescent="0.2">
      <c r="A14" s="111" t="s">
        <v>210</v>
      </c>
      <c r="B14" s="116">
        <v>1800</v>
      </c>
      <c r="C14" s="116">
        <v>1800</v>
      </c>
      <c r="D14" s="116">
        <v>1800</v>
      </c>
      <c r="E14" s="116">
        <v>1800</v>
      </c>
      <c r="F14" s="116">
        <v>1800</v>
      </c>
      <c r="G14" s="116">
        <v>1800</v>
      </c>
      <c r="H14" s="116">
        <v>1800</v>
      </c>
      <c r="I14" s="116">
        <v>1800</v>
      </c>
      <c r="J14" s="116">
        <v>1800</v>
      </c>
      <c r="K14" s="116">
        <v>1800</v>
      </c>
      <c r="L14" s="116">
        <v>1800</v>
      </c>
      <c r="M14" s="116">
        <v>1800</v>
      </c>
      <c r="N14" s="146">
        <f t="shared" si="0"/>
        <v>21600</v>
      </c>
      <c r="O14" s="71">
        <v>5400</v>
      </c>
      <c r="P14" s="71">
        <v>5400</v>
      </c>
      <c r="Q14" s="71">
        <v>5400</v>
      </c>
      <c r="R14" s="71">
        <v>5400</v>
      </c>
      <c r="S14" s="142">
        <f t="shared" si="1"/>
        <v>21600</v>
      </c>
      <c r="T14" s="71">
        <v>5400</v>
      </c>
      <c r="U14" s="71">
        <v>5400</v>
      </c>
      <c r="V14" s="71">
        <v>5400</v>
      </c>
      <c r="W14" s="71">
        <v>5400</v>
      </c>
      <c r="X14" s="144">
        <f t="shared" si="2"/>
        <v>21600</v>
      </c>
    </row>
    <row r="15" spans="1:24" ht="20.100000000000001" customHeight="1" x14ac:dyDescent="0.2">
      <c r="A15" s="111" t="s">
        <v>173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46">
        <f t="shared" si="0"/>
        <v>0</v>
      </c>
      <c r="O15" s="71"/>
      <c r="P15" s="71"/>
      <c r="Q15" s="71"/>
      <c r="R15" s="71"/>
      <c r="S15" s="142">
        <f t="shared" si="1"/>
        <v>0</v>
      </c>
      <c r="T15" s="71"/>
      <c r="U15" s="71"/>
      <c r="V15" s="71"/>
      <c r="W15" s="71"/>
      <c r="X15" s="144">
        <f t="shared" si="2"/>
        <v>0</v>
      </c>
    </row>
    <row r="16" spans="1:24" ht="20.100000000000001" customHeight="1" x14ac:dyDescent="0.2">
      <c r="A16" s="111" t="s">
        <v>174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46">
        <f t="shared" si="0"/>
        <v>0</v>
      </c>
      <c r="O16" s="71"/>
      <c r="P16" s="71"/>
      <c r="Q16" s="71"/>
      <c r="R16" s="71"/>
      <c r="S16" s="142">
        <f>SUM(O16:R16)</f>
        <v>0</v>
      </c>
      <c r="T16" s="71"/>
      <c r="U16" s="71"/>
      <c r="V16" s="71"/>
      <c r="W16" s="71"/>
      <c r="X16" s="144">
        <f t="shared" si="2"/>
        <v>0</v>
      </c>
    </row>
    <row r="17" spans="1:24" ht="20.100000000000001" customHeight="1" x14ac:dyDescent="0.2">
      <c r="A17" s="111" t="s">
        <v>175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46">
        <f t="shared" si="0"/>
        <v>0</v>
      </c>
      <c r="O17" s="71"/>
      <c r="P17" s="71"/>
      <c r="Q17" s="71"/>
      <c r="R17" s="71"/>
      <c r="S17" s="142">
        <f>SUM(O17:R17)</f>
        <v>0</v>
      </c>
      <c r="T17" s="71"/>
      <c r="U17" s="71"/>
      <c r="V17" s="71"/>
      <c r="W17" s="71"/>
      <c r="X17" s="144">
        <f t="shared" si="2"/>
        <v>0</v>
      </c>
    </row>
    <row r="18" spans="1:24" ht="20.100000000000001" customHeight="1" x14ac:dyDescent="0.2">
      <c r="A18" s="111" t="s">
        <v>176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46">
        <f t="shared" si="0"/>
        <v>0</v>
      </c>
      <c r="O18" s="71"/>
      <c r="P18" s="71"/>
      <c r="Q18" s="71"/>
      <c r="R18" s="71"/>
      <c r="S18" s="142">
        <f t="shared" si="1"/>
        <v>0</v>
      </c>
      <c r="T18" s="71"/>
      <c r="U18" s="71"/>
      <c r="V18" s="71"/>
      <c r="W18" s="71"/>
      <c r="X18" s="144">
        <f t="shared" si="2"/>
        <v>0</v>
      </c>
    </row>
    <row r="19" spans="1:24" ht="20.100000000000001" customHeight="1" x14ac:dyDescent="0.2">
      <c r="A19" s="111" t="s">
        <v>177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46">
        <f t="shared" si="0"/>
        <v>0</v>
      </c>
      <c r="O19" s="71"/>
      <c r="P19" s="71"/>
      <c r="Q19" s="71"/>
      <c r="R19" s="71"/>
      <c r="S19" s="142">
        <f t="shared" si="1"/>
        <v>0</v>
      </c>
      <c r="T19" s="71"/>
      <c r="U19" s="71"/>
      <c r="V19" s="71"/>
      <c r="W19" s="71"/>
      <c r="X19" s="144">
        <f t="shared" si="2"/>
        <v>0</v>
      </c>
    </row>
    <row r="20" spans="1:24" ht="13.5" thickBot="1" x14ac:dyDescent="0.25">
      <c r="A20" s="112" t="s">
        <v>14</v>
      </c>
      <c r="B20" s="113">
        <f>SUM(B5:B19)</f>
        <v>21350</v>
      </c>
      <c r="C20" s="113">
        <f t="shared" ref="C20:M20" si="3">SUM(C5:C19)</f>
        <v>21350</v>
      </c>
      <c r="D20" s="113">
        <f t="shared" si="3"/>
        <v>21350</v>
      </c>
      <c r="E20" s="113">
        <f t="shared" si="3"/>
        <v>21350</v>
      </c>
      <c r="F20" s="113">
        <f t="shared" si="3"/>
        <v>21350</v>
      </c>
      <c r="G20" s="113">
        <f t="shared" si="3"/>
        <v>12150</v>
      </c>
      <c r="H20" s="113">
        <f t="shared" si="3"/>
        <v>12150</v>
      </c>
      <c r="I20" s="113">
        <f t="shared" si="3"/>
        <v>12150</v>
      </c>
      <c r="J20" s="113">
        <f t="shared" si="3"/>
        <v>21350</v>
      </c>
      <c r="K20" s="113">
        <f t="shared" si="3"/>
        <v>21350</v>
      </c>
      <c r="L20" s="113">
        <f t="shared" si="3"/>
        <v>21350</v>
      </c>
      <c r="M20" s="113">
        <f t="shared" si="3"/>
        <v>21350</v>
      </c>
      <c r="N20" s="147">
        <f t="shared" si="0"/>
        <v>228600</v>
      </c>
      <c r="O20" s="95">
        <f>SUM(O5:O19)</f>
        <v>64050</v>
      </c>
      <c r="P20" s="95">
        <f t="shared" ref="P20:R20" si="4">SUM(P5:P19)</f>
        <v>54850</v>
      </c>
      <c r="Q20" s="95">
        <f t="shared" si="4"/>
        <v>45650</v>
      </c>
      <c r="R20" s="95">
        <f t="shared" si="4"/>
        <v>64050</v>
      </c>
      <c r="S20" s="143">
        <f t="shared" si="1"/>
        <v>228600</v>
      </c>
      <c r="T20" s="95">
        <f>SUM(T5:T19)</f>
        <v>64050</v>
      </c>
      <c r="U20" s="95">
        <f t="shared" ref="U20:W20" si="5">SUM(U5:U19)</f>
        <v>54850</v>
      </c>
      <c r="V20" s="95">
        <f t="shared" si="5"/>
        <v>45650</v>
      </c>
      <c r="W20" s="95">
        <f t="shared" si="5"/>
        <v>64050</v>
      </c>
      <c r="X20" s="145">
        <f t="shared" si="2"/>
        <v>228600</v>
      </c>
    </row>
  </sheetData>
  <mergeCells count="6">
    <mergeCell ref="X3:X4"/>
    <mergeCell ref="A3:A4"/>
    <mergeCell ref="N3:N4"/>
    <mergeCell ref="O3:R3"/>
    <mergeCell ref="T3:W3"/>
    <mergeCell ref="S3:S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B2E894"/>
  </sheetPr>
  <dimension ref="A1:AD105"/>
  <sheetViews>
    <sheetView workbookViewId="0">
      <selection activeCell="D82" sqref="D82"/>
    </sheetView>
  </sheetViews>
  <sheetFormatPr defaultColWidth="9.140625" defaultRowHeight="12.75" x14ac:dyDescent="0.2"/>
  <cols>
    <col min="1" max="1" width="3.28515625" style="4" customWidth="1"/>
    <col min="2" max="2" width="26.7109375" style="4" customWidth="1"/>
    <col min="3" max="3" width="25.7109375" style="4" customWidth="1"/>
    <col min="4" max="4" width="26.7109375" style="4" customWidth="1"/>
    <col min="5" max="5" width="21.85546875" style="4" customWidth="1"/>
    <col min="6" max="6" width="19.28515625" style="60" customWidth="1"/>
    <col min="7" max="7" width="31.42578125" style="4" bestFit="1" customWidth="1"/>
    <col min="8" max="20" width="9.140625" style="4"/>
    <col min="21" max="24" width="10.140625" style="4" bestFit="1" customWidth="1"/>
    <col min="25" max="25" width="9.140625" style="4"/>
    <col min="26" max="29" width="10.140625" style="4" bestFit="1" customWidth="1"/>
    <col min="30" max="16384" width="9.140625" style="4"/>
  </cols>
  <sheetData>
    <row r="1" spans="1:6" s="266" customFormat="1" ht="16.5" thickBot="1" x14ac:dyDescent="0.3">
      <c r="B1" s="57" t="str">
        <f>'Продукция и цена '!A3</f>
        <v xml:space="preserve">Индивидуальные консультации </v>
      </c>
      <c r="F1" s="267"/>
    </row>
    <row r="2" spans="1:6" s="11" customFormat="1" ht="62.25" customHeight="1" x14ac:dyDescent="0.2">
      <c r="A2" s="17"/>
      <c r="B2" s="68" t="s">
        <v>38</v>
      </c>
      <c r="C2" s="68" t="s">
        <v>195</v>
      </c>
      <c r="D2" s="68" t="s">
        <v>191</v>
      </c>
      <c r="E2" s="68" t="s">
        <v>39</v>
      </c>
      <c r="F2" s="61" t="s">
        <v>20</v>
      </c>
    </row>
    <row r="3" spans="1:6" ht="15" x14ac:dyDescent="0.2">
      <c r="A3" s="64">
        <v>1</v>
      </c>
      <c r="B3" s="65" t="s">
        <v>211</v>
      </c>
      <c r="C3" s="65">
        <v>1</v>
      </c>
      <c r="D3" s="65">
        <v>1</v>
      </c>
      <c r="E3" s="67">
        <f>C3*D3</f>
        <v>1</v>
      </c>
      <c r="F3" s="62"/>
    </row>
    <row r="4" spans="1:6" ht="15" x14ac:dyDescent="0.2">
      <c r="A4" s="64">
        <v>2</v>
      </c>
      <c r="B4" s="65" t="s">
        <v>212</v>
      </c>
      <c r="C4" s="65">
        <v>3</v>
      </c>
      <c r="D4" s="65">
        <v>1</v>
      </c>
      <c r="E4" s="67">
        <f t="shared" ref="E4:E6" si="0">C4*D4</f>
        <v>3</v>
      </c>
      <c r="F4" s="62"/>
    </row>
    <row r="5" spans="1:6" ht="15" x14ac:dyDescent="0.2">
      <c r="A5" s="64">
        <v>3</v>
      </c>
      <c r="B5" s="65" t="s">
        <v>213</v>
      </c>
      <c r="C5" s="65">
        <v>50</v>
      </c>
      <c r="D5" s="65">
        <v>1</v>
      </c>
      <c r="E5" s="67">
        <f t="shared" si="0"/>
        <v>50</v>
      </c>
      <c r="F5" s="62"/>
    </row>
    <row r="6" spans="1:6" ht="15" x14ac:dyDescent="0.2">
      <c r="A6" s="64">
        <v>4</v>
      </c>
      <c r="B6" s="65" t="s">
        <v>220</v>
      </c>
      <c r="C6" s="65">
        <v>200</v>
      </c>
      <c r="D6" s="65">
        <v>1</v>
      </c>
      <c r="E6" s="67">
        <f t="shared" si="0"/>
        <v>200</v>
      </c>
      <c r="F6" s="62"/>
    </row>
    <row r="7" spans="1:6" ht="15" x14ac:dyDescent="0.2">
      <c r="A7" s="64">
        <v>5</v>
      </c>
      <c r="B7" s="65"/>
      <c r="C7" s="65"/>
      <c r="D7" s="65"/>
      <c r="E7" s="67">
        <f>C7*D7</f>
        <v>0</v>
      </c>
      <c r="F7" s="62"/>
    </row>
    <row r="8" spans="1:6" ht="15.75" thickBot="1" x14ac:dyDescent="0.25">
      <c r="A8" s="81"/>
      <c r="B8" s="82" t="s">
        <v>21</v>
      </c>
      <c r="C8" s="82"/>
      <c r="D8" s="82"/>
      <c r="E8" s="83">
        <f>SUM(E3:E7)</f>
        <v>254</v>
      </c>
      <c r="F8" s="63"/>
    </row>
    <row r="10" spans="1:6" s="266" customFormat="1" ht="16.5" thickBot="1" x14ac:dyDescent="0.3">
      <c r="B10" s="57" t="str">
        <f>'Продукция и цена '!A4</f>
        <v>Курсы английского языка младших школьников  1-4 классы</v>
      </c>
      <c r="F10" s="267"/>
    </row>
    <row r="11" spans="1:6" s="11" customFormat="1" ht="62.25" customHeight="1" x14ac:dyDescent="0.2">
      <c r="A11" s="17"/>
      <c r="B11" s="68" t="s">
        <v>38</v>
      </c>
      <c r="C11" s="68" t="s">
        <v>195</v>
      </c>
      <c r="D11" s="68" t="s">
        <v>191</v>
      </c>
      <c r="E11" s="68" t="s">
        <v>39</v>
      </c>
      <c r="F11" s="61" t="s">
        <v>20</v>
      </c>
    </row>
    <row r="12" spans="1:6" ht="15" x14ac:dyDescent="0.2">
      <c r="A12" s="64">
        <v>1</v>
      </c>
      <c r="B12" s="65" t="s">
        <v>212</v>
      </c>
      <c r="C12" s="65">
        <v>3</v>
      </c>
      <c r="D12" s="65">
        <v>16</v>
      </c>
      <c r="E12" s="67">
        <f>C12*D12</f>
        <v>48</v>
      </c>
      <c r="F12" s="62"/>
    </row>
    <row r="13" spans="1:6" ht="15" x14ac:dyDescent="0.2">
      <c r="A13" s="64">
        <v>2</v>
      </c>
      <c r="B13" s="65" t="s">
        <v>214</v>
      </c>
      <c r="C13" s="65">
        <v>50</v>
      </c>
      <c r="D13" s="65">
        <v>16</v>
      </c>
      <c r="E13" s="67">
        <f t="shared" ref="E13:E16" si="1">C13*D13</f>
        <v>800</v>
      </c>
      <c r="F13" s="62"/>
    </row>
    <row r="14" spans="1:6" ht="15" x14ac:dyDescent="0.2">
      <c r="A14" s="64">
        <v>3</v>
      </c>
      <c r="B14" s="65" t="s">
        <v>219</v>
      </c>
      <c r="C14" s="65">
        <v>200</v>
      </c>
      <c r="D14" s="65">
        <v>16</v>
      </c>
      <c r="E14" s="67">
        <f t="shared" si="1"/>
        <v>3200</v>
      </c>
      <c r="F14" s="62"/>
    </row>
    <row r="15" spans="1:6" ht="15" x14ac:dyDescent="0.2">
      <c r="A15" s="64">
        <v>4</v>
      </c>
      <c r="B15" s="65"/>
      <c r="C15" s="65"/>
      <c r="D15" s="65"/>
      <c r="E15" s="67">
        <f t="shared" si="1"/>
        <v>0</v>
      </c>
      <c r="F15" s="62"/>
    </row>
    <row r="16" spans="1:6" ht="15" x14ac:dyDescent="0.2">
      <c r="A16" s="64">
        <v>5</v>
      </c>
      <c r="B16" s="65"/>
      <c r="C16" s="65"/>
      <c r="D16" s="65"/>
      <c r="E16" s="67">
        <f t="shared" si="1"/>
        <v>0</v>
      </c>
      <c r="F16" s="62"/>
    </row>
    <row r="17" spans="1:6" ht="15.75" thickBot="1" x14ac:dyDescent="0.25">
      <c r="A17" s="81"/>
      <c r="B17" s="82" t="s">
        <v>21</v>
      </c>
      <c r="C17" s="82"/>
      <c r="D17" s="82"/>
      <c r="E17" s="83">
        <f>SUM(E12:E16)</f>
        <v>4048</v>
      </c>
      <c r="F17" s="63"/>
    </row>
    <row r="19" spans="1:6" s="266" customFormat="1" ht="16.5" thickBot="1" x14ac:dyDescent="0.3">
      <c r="B19" s="57" t="str">
        <f>'Продукция и цена '!A5</f>
        <v xml:space="preserve">Курсы английского языка для школьников  5-8 класс </v>
      </c>
      <c r="F19" s="267"/>
    </row>
    <row r="20" spans="1:6" s="11" customFormat="1" ht="62.25" customHeight="1" x14ac:dyDescent="0.2">
      <c r="A20" s="17"/>
      <c r="B20" s="68" t="s">
        <v>38</v>
      </c>
      <c r="C20" s="68" t="s">
        <v>195</v>
      </c>
      <c r="D20" s="68" t="s">
        <v>191</v>
      </c>
      <c r="E20" s="68" t="s">
        <v>39</v>
      </c>
      <c r="F20" s="61" t="s">
        <v>20</v>
      </c>
    </row>
    <row r="21" spans="1:6" ht="15" x14ac:dyDescent="0.2">
      <c r="A21" s="64">
        <v>1</v>
      </c>
      <c r="B21" s="65" t="s">
        <v>212</v>
      </c>
      <c r="C21" s="65">
        <v>3</v>
      </c>
      <c r="D21" s="65">
        <v>8</v>
      </c>
      <c r="E21" s="67">
        <f>C21*D21</f>
        <v>24</v>
      </c>
      <c r="F21" s="62"/>
    </row>
    <row r="22" spans="1:6" ht="15" x14ac:dyDescent="0.2">
      <c r="A22" s="64">
        <v>2</v>
      </c>
      <c r="B22" s="65" t="s">
        <v>214</v>
      </c>
      <c r="C22" s="65">
        <v>50</v>
      </c>
      <c r="D22" s="65">
        <v>8</v>
      </c>
      <c r="E22" s="67">
        <f t="shared" ref="E22:E25" si="2">C22*D22</f>
        <v>400</v>
      </c>
      <c r="F22" s="62"/>
    </row>
    <row r="23" spans="1:6" ht="15" x14ac:dyDescent="0.2">
      <c r="A23" s="64">
        <v>3</v>
      </c>
      <c r="B23" s="65" t="s">
        <v>219</v>
      </c>
      <c r="C23" s="65">
        <v>200</v>
      </c>
      <c r="D23" s="65">
        <v>8</v>
      </c>
      <c r="E23" s="67">
        <f t="shared" si="2"/>
        <v>1600</v>
      </c>
      <c r="F23" s="62"/>
    </row>
    <row r="24" spans="1:6" ht="15" x14ac:dyDescent="0.2">
      <c r="A24" s="64">
        <v>4</v>
      </c>
      <c r="B24" s="65"/>
      <c r="C24" s="65"/>
      <c r="D24" s="65"/>
      <c r="E24" s="67">
        <f t="shared" si="2"/>
        <v>0</v>
      </c>
      <c r="F24" s="62"/>
    </row>
    <row r="25" spans="1:6" ht="15" x14ac:dyDescent="0.2">
      <c r="A25" s="64">
        <v>5</v>
      </c>
      <c r="B25" s="65"/>
      <c r="C25" s="65"/>
      <c r="D25" s="65"/>
      <c r="E25" s="67">
        <f t="shared" si="2"/>
        <v>0</v>
      </c>
      <c r="F25" s="62"/>
    </row>
    <row r="26" spans="1:6" ht="15.75" thickBot="1" x14ac:dyDescent="0.25">
      <c r="A26" s="81"/>
      <c r="B26" s="82" t="s">
        <v>21</v>
      </c>
      <c r="C26" s="82"/>
      <c r="D26" s="82"/>
      <c r="E26" s="83">
        <f>SUM(E21:E25)</f>
        <v>2024</v>
      </c>
      <c r="F26" s="63"/>
    </row>
    <row r="28" spans="1:6" s="266" customFormat="1" ht="16.5" thickBot="1" x14ac:dyDescent="0.3">
      <c r="B28" s="57" t="str">
        <f>'Продукция и цена '!A6</f>
        <v xml:space="preserve">Курсы английского языка по подготовке к ОГЭ </v>
      </c>
      <c r="F28" s="267"/>
    </row>
    <row r="29" spans="1:6" s="11" customFormat="1" ht="62.25" customHeight="1" x14ac:dyDescent="0.2">
      <c r="A29" s="17"/>
      <c r="B29" s="68" t="s">
        <v>38</v>
      </c>
      <c r="C29" s="68" t="s">
        <v>195</v>
      </c>
      <c r="D29" s="68" t="s">
        <v>191</v>
      </c>
      <c r="E29" s="68" t="s">
        <v>39</v>
      </c>
      <c r="F29" s="61" t="s">
        <v>20</v>
      </c>
    </row>
    <row r="30" spans="1:6" ht="15" x14ac:dyDescent="0.2">
      <c r="A30" s="64">
        <v>1</v>
      </c>
      <c r="B30" s="65" t="s">
        <v>212</v>
      </c>
      <c r="C30" s="65">
        <v>3</v>
      </c>
      <c r="D30" s="65">
        <v>5</v>
      </c>
      <c r="E30" s="67">
        <f>C30*D30</f>
        <v>15</v>
      </c>
      <c r="F30" s="62"/>
    </row>
    <row r="31" spans="1:6" ht="15" x14ac:dyDescent="0.2">
      <c r="A31" s="64">
        <v>2</v>
      </c>
      <c r="B31" s="65" t="s">
        <v>214</v>
      </c>
      <c r="C31" s="65">
        <v>50</v>
      </c>
      <c r="D31" s="65">
        <v>5</v>
      </c>
      <c r="E31" s="67">
        <f t="shared" ref="E31:E34" si="3">C31*D31</f>
        <v>250</v>
      </c>
      <c r="F31" s="62"/>
    </row>
    <row r="32" spans="1:6" ht="15" x14ac:dyDescent="0.2">
      <c r="A32" s="64">
        <v>3</v>
      </c>
      <c r="B32" s="65" t="s">
        <v>219</v>
      </c>
      <c r="C32" s="65">
        <v>200</v>
      </c>
      <c r="D32" s="65">
        <v>5</v>
      </c>
      <c r="E32" s="67">
        <f t="shared" si="3"/>
        <v>1000</v>
      </c>
      <c r="F32" s="62"/>
    </row>
    <row r="33" spans="1:6" ht="15" x14ac:dyDescent="0.2">
      <c r="A33" s="64">
        <v>4</v>
      </c>
      <c r="B33" s="65"/>
      <c r="C33" s="65"/>
      <c r="D33" s="65"/>
      <c r="E33" s="67">
        <f t="shared" si="3"/>
        <v>0</v>
      </c>
      <c r="F33" s="62"/>
    </row>
    <row r="34" spans="1:6" ht="15" x14ac:dyDescent="0.2">
      <c r="A34" s="64">
        <v>5</v>
      </c>
      <c r="B34" s="65"/>
      <c r="C34" s="65"/>
      <c r="D34" s="65"/>
      <c r="E34" s="67">
        <f t="shared" si="3"/>
        <v>0</v>
      </c>
      <c r="F34" s="62"/>
    </row>
    <row r="35" spans="1:6" ht="15.75" thickBot="1" x14ac:dyDescent="0.25">
      <c r="A35" s="81"/>
      <c r="B35" s="82" t="s">
        <v>21</v>
      </c>
      <c r="C35" s="82"/>
      <c r="D35" s="82"/>
      <c r="E35" s="83">
        <f>SUM(E30:E34)</f>
        <v>1265</v>
      </c>
      <c r="F35" s="63"/>
    </row>
    <row r="37" spans="1:6" s="266" customFormat="1" ht="16.5" thickBot="1" x14ac:dyDescent="0.3">
      <c r="B37" s="57" t="str">
        <f>'Продукция и цена '!A7</f>
        <v>Курсы английского языка по подготовке к ЕГЭ</v>
      </c>
      <c r="F37" s="267"/>
    </row>
    <row r="38" spans="1:6" s="11" customFormat="1" ht="62.25" customHeight="1" x14ac:dyDescent="0.2">
      <c r="A38" s="17"/>
      <c r="B38" s="68" t="s">
        <v>38</v>
      </c>
      <c r="C38" s="68" t="s">
        <v>195</v>
      </c>
      <c r="D38" s="68" t="s">
        <v>191</v>
      </c>
      <c r="E38" s="68" t="s">
        <v>39</v>
      </c>
      <c r="F38" s="61" t="s">
        <v>20</v>
      </c>
    </row>
    <row r="39" spans="1:6" ht="15" x14ac:dyDescent="0.2">
      <c r="A39" s="64">
        <v>1</v>
      </c>
      <c r="B39" s="65" t="s">
        <v>212</v>
      </c>
      <c r="C39" s="65">
        <v>3</v>
      </c>
      <c r="D39" s="65">
        <v>5</v>
      </c>
      <c r="E39" s="67">
        <f>C39*D39</f>
        <v>15</v>
      </c>
      <c r="F39" s="62"/>
    </row>
    <row r="40" spans="1:6" ht="15" x14ac:dyDescent="0.2">
      <c r="A40" s="64">
        <v>2</v>
      </c>
      <c r="B40" s="65" t="s">
        <v>214</v>
      </c>
      <c r="C40" s="65">
        <v>50</v>
      </c>
      <c r="D40" s="65">
        <v>5</v>
      </c>
      <c r="E40" s="67">
        <f t="shared" ref="E40:E43" si="4">C40*D40</f>
        <v>250</v>
      </c>
      <c r="F40" s="62"/>
    </row>
    <row r="41" spans="1:6" ht="15" x14ac:dyDescent="0.2">
      <c r="A41" s="64">
        <v>3</v>
      </c>
      <c r="B41" s="65" t="s">
        <v>219</v>
      </c>
      <c r="C41" s="65">
        <v>200</v>
      </c>
      <c r="D41" s="65">
        <v>5</v>
      </c>
      <c r="E41" s="67">
        <f t="shared" si="4"/>
        <v>1000</v>
      </c>
      <c r="F41" s="62"/>
    </row>
    <row r="42" spans="1:6" ht="15" x14ac:dyDescent="0.2">
      <c r="A42" s="64">
        <v>4</v>
      </c>
      <c r="B42" s="65"/>
      <c r="C42" s="65"/>
      <c r="D42" s="65"/>
      <c r="E42" s="67">
        <f t="shared" si="4"/>
        <v>0</v>
      </c>
      <c r="F42" s="62"/>
    </row>
    <row r="43" spans="1:6" ht="15" x14ac:dyDescent="0.2">
      <c r="A43" s="64">
        <v>5</v>
      </c>
      <c r="B43" s="65"/>
      <c r="C43" s="65"/>
      <c r="D43" s="65"/>
      <c r="E43" s="67">
        <f t="shared" si="4"/>
        <v>0</v>
      </c>
      <c r="F43" s="62"/>
    </row>
    <row r="44" spans="1:6" ht="15.75" thickBot="1" x14ac:dyDescent="0.25">
      <c r="A44" s="81"/>
      <c r="B44" s="82" t="s">
        <v>21</v>
      </c>
      <c r="C44" s="82"/>
      <c r="D44" s="82"/>
      <c r="E44" s="83">
        <f>SUM(E39:E43)</f>
        <v>1265</v>
      </c>
      <c r="F44" s="63"/>
    </row>
    <row r="46" spans="1:6" s="266" customFormat="1" ht="16.5" thickBot="1" x14ac:dyDescent="0.3">
      <c r="B46" s="57" t="str">
        <f>'Продукция и цена '!A8</f>
        <v xml:space="preserve">Курсы английского для взрослых </v>
      </c>
      <c r="F46" s="267"/>
    </row>
    <row r="47" spans="1:6" s="11" customFormat="1" ht="62.25" customHeight="1" x14ac:dyDescent="0.2">
      <c r="A47" s="17"/>
      <c r="B47" s="68" t="s">
        <v>38</v>
      </c>
      <c r="C47" s="68" t="s">
        <v>195</v>
      </c>
      <c r="D47" s="68" t="s">
        <v>191</v>
      </c>
      <c r="E47" s="68" t="s">
        <v>39</v>
      </c>
      <c r="F47" s="61" t="s">
        <v>20</v>
      </c>
    </row>
    <row r="48" spans="1:6" ht="15" x14ac:dyDescent="0.2">
      <c r="A48" s="64">
        <v>1</v>
      </c>
      <c r="B48" s="65" t="s">
        <v>212</v>
      </c>
      <c r="C48" s="65">
        <v>3</v>
      </c>
      <c r="D48" s="65">
        <v>5</v>
      </c>
      <c r="E48" s="67">
        <f>C48*D48</f>
        <v>15</v>
      </c>
      <c r="F48" s="62"/>
    </row>
    <row r="49" spans="1:6" ht="15" x14ac:dyDescent="0.2">
      <c r="A49" s="64">
        <v>2</v>
      </c>
      <c r="B49" s="65" t="s">
        <v>214</v>
      </c>
      <c r="C49" s="65">
        <v>50</v>
      </c>
      <c r="D49" s="65">
        <v>5</v>
      </c>
      <c r="E49" s="67">
        <f t="shared" ref="E49:E51" si="5">C49*D49</f>
        <v>250</v>
      </c>
      <c r="F49" s="62"/>
    </row>
    <row r="50" spans="1:6" ht="15" x14ac:dyDescent="0.2">
      <c r="A50" s="64">
        <v>3</v>
      </c>
      <c r="B50" s="65" t="s">
        <v>219</v>
      </c>
      <c r="C50" s="65">
        <v>200</v>
      </c>
      <c r="D50" s="65">
        <v>5</v>
      </c>
      <c r="E50" s="67">
        <f t="shared" si="5"/>
        <v>1000</v>
      </c>
      <c r="F50" s="62"/>
    </row>
    <row r="51" spans="1:6" ht="15" x14ac:dyDescent="0.2">
      <c r="A51" s="64">
        <v>4</v>
      </c>
      <c r="B51" s="65"/>
      <c r="C51" s="65"/>
      <c r="D51" s="65"/>
      <c r="E51" s="67">
        <f t="shared" si="5"/>
        <v>0</v>
      </c>
      <c r="F51" s="62"/>
    </row>
    <row r="52" spans="1:6" ht="15" x14ac:dyDescent="0.2">
      <c r="A52" s="64">
        <v>5</v>
      </c>
      <c r="B52" s="65"/>
      <c r="C52" s="65"/>
      <c r="D52" s="65"/>
      <c r="E52" s="67">
        <f>C52*D52</f>
        <v>0</v>
      </c>
      <c r="F52" s="62"/>
    </row>
    <row r="53" spans="1:6" ht="15.75" thickBot="1" x14ac:dyDescent="0.25">
      <c r="A53" s="81"/>
      <c r="B53" s="82" t="s">
        <v>21</v>
      </c>
      <c r="C53" s="82"/>
      <c r="D53" s="82"/>
      <c r="E53" s="83">
        <f>SUM(E48:E52)</f>
        <v>1265</v>
      </c>
      <c r="F53" s="63"/>
    </row>
    <row r="55" spans="1:6" s="266" customFormat="1" ht="16.5" thickBot="1" x14ac:dyDescent="0.3">
      <c r="B55" s="57" t="str">
        <f>'Продукция и цена '!A9</f>
        <v>Курсы русского языка по подготовке к ОГЭ И ЕГЭ</v>
      </c>
      <c r="F55" s="267"/>
    </row>
    <row r="56" spans="1:6" s="11" customFormat="1" ht="62.25" customHeight="1" x14ac:dyDescent="0.2">
      <c r="A56" s="17"/>
      <c r="B56" s="68" t="s">
        <v>38</v>
      </c>
      <c r="C56" s="68" t="s">
        <v>195</v>
      </c>
      <c r="D56" s="68" t="s">
        <v>191</v>
      </c>
      <c r="E56" s="68" t="s">
        <v>39</v>
      </c>
      <c r="F56" s="61" t="s">
        <v>20</v>
      </c>
    </row>
    <row r="57" spans="1:6" ht="15" x14ac:dyDescent="0.2">
      <c r="A57" s="64">
        <v>1</v>
      </c>
      <c r="B57" s="65" t="s">
        <v>212</v>
      </c>
      <c r="C57" s="65">
        <v>3</v>
      </c>
      <c r="D57" s="65">
        <v>5</v>
      </c>
      <c r="E57" s="67">
        <f>C57*D57</f>
        <v>15</v>
      </c>
      <c r="F57" s="62"/>
    </row>
    <row r="58" spans="1:6" ht="15" x14ac:dyDescent="0.2">
      <c r="A58" s="64">
        <v>2</v>
      </c>
      <c r="B58" s="65" t="s">
        <v>214</v>
      </c>
      <c r="C58" s="65">
        <v>50</v>
      </c>
      <c r="D58" s="65">
        <v>5</v>
      </c>
      <c r="E58" s="67">
        <f t="shared" ref="E58:E61" si="6">C58*D58</f>
        <v>250</v>
      </c>
      <c r="F58" s="62"/>
    </row>
    <row r="59" spans="1:6" ht="15" x14ac:dyDescent="0.2">
      <c r="A59" s="64">
        <v>3</v>
      </c>
      <c r="B59" s="65" t="s">
        <v>219</v>
      </c>
      <c r="C59" s="65">
        <v>200</v>
      </c>
      <c r="D59" s="65">
        <v>5</v>
      </c>
      <c r="E59" s="67">
        <f t="shared" si="6"/>
        <v>1000</v>
      </c>
      <c r="F59" s="62"/>
    </row>
    <row r="60" spans="1:6" ht="15" x14ac:dyDescent="0.2">
      <c r="A60" s="64">
        <v>4</v>
      </c>
      <c r="B60" s="65"/>
      <c r="C60" s="65"/>
      <c r="D60" s="65"/>
      <c r="E60" s="67">
        <f t="shared" si="6"/>
        <v>0</v>
      </c>
      <c r="F60" s="62"/>
    </row>
    <row r="61" spans="1:6" ht="15" x14ac:dyDescent="0.2">
      <c r="A61" s="64">
        <v>5</v>
      </c>
      <c r="B61" s="65"/>
      <c r="C61" s="65"/>
      <c r="D61" s="65"/>
      <c r="E61" s="67">
        <f t="shared" si="6"/>
        <v>0</v>
      </c>
      <c r="F61" s="62"/>
    </row>
    <row r="62" spans="1:6" ht="15.75" thickBot="1" x14ac:dyDescent="0.25">
      <c r="A62" s="81"/>
      <c r="B62" s="82" t="s">
        <v>21</v>
      </c>
      <c r="C62" s="82"/>
      <c r="D62" s="82"/>
      <c r="E62" s="83">
        <f>SUM(E57:E61)</f>
        <v>1265</v>
      </c>
      <c r="F62" s="63"/>
    </row>
    <row r="64" spans="1:6" s="266" customFormat="1" ht="16.5" thickBot="1" x14ac:dyDescent="0.3">
      <c r="B64" s="57" t="str">
        <f>'Продукция и цена '!A10</f>
        <v xml:space="preserve">Курсы русского языка детям  мигрантам </v>
      </c>
      <c r="F64" s="267"/>
    </row>
    <row r="65" spans="1:6" s="11" customFormat="1" ht="62.25" customHeight="1" x14ac:dyDescent="0.2">
      <c r="A65" s="17"/>
      <c r="B65" s="68" t="s">
        <v>38</v>
      </c>
      <c r="C65" s="68" t="s">
        <v>195</v>
      </c>
      <c r="D65" s="68" t="s">
        <v>191</v>
      </c>
      <c r="E65" s="68" t="s">
        <v>39</v>
      </c>
      <c r="F65" s="61" t="s">
        <v>20</v>
      </c>
    </row>
    <row r="66" spans="1:6" ht="15" x14ac:dyDescent="0.2">
      <c r="A66" s="64">
        <v>1</v>
      </c>
      <c r="B66" s="65" t="s">
        <v>212</v>
      </c>
      <c r="C66" s="65">
        <v>3</v>
      </c>
      <c r="D66" s="65">
        <v>8</v>
      </c>
      <c r="E66" s="67">
        <f>C66*D66</f>
        <v>24</v>
      </c>
      <c r="F66" s="62"/>
    </row>
    <row r="67" spans="1:6" ht="15" x14ac:dyDescent="0.2">
      <c r="A67" s="64">
        <v>2</v>
      </c>
      <c r="B67" s="65" t="s">
        <v>214</v>
      </c>
      <c r="C67" s="65">
        <v>50</v>
      </c>
      <c r="D67" s="65">
        <v>8</v>
      </c>
      <c r="E67" s="67">
        <f t="shared" ref="E67:E70" si="7">C67*D67</f>
        <v>400</v>
      </c>
      <c r="F67" s="62"/>
    </row>
    <row r="68" spans="1:6" ht="15" x14ac:dyDescent="0.2">
      <c r="A68" s="64">
        <v>3</v>
      </c>
      <c r="B68" s="65" t="s">
        <v>219</v>
      </c>
      <c r="C68" s="65">
        <v>200</v>
      </c>
      <c r="D68" s="65">
        <v>8</v>
      </c>
      <c r="E68" s="67">
        <f t="shared" si="7"/>
        <v>1600</v>
      </c>
      <c r="F68" s="62"/>
    </row>
    <row r="69" spans="1:6" ht="15" x14ac:dyDescent="0.2">
      <c r="A69" s="64">
        <v>4</v>
      </c>
      <c r="B69" s="65"/>
      <c r="C69" s="65"/>
      <c r="D69" s="65"/>
      <c r="E69" s="67">
        <f t="shared" si="7"/>
        <v>0</v>
      </c>
      <c r="F69" s="62"/>
    </row>
    <row r="70" spans="1:6" ht="15" x14ac:dyDescent="0.2">
      <c r="A70" s="64">
        <v>5</v>
      </c>
      <c r="B70" s="65"/>
      <c r="C70" s="65"/>
      <c r="D70" s="65"/>
      <c r="E70" s="67">
        <f t="shared" si="7"/>
        <v>0</v>
      </c>
      <c r="F70" s="62"/>
    </row>
    <row r="71" spans="1:6" ht="15.75" thickBot="1" x14ac:dyDescent="0.25">
      <c r="A71" s="81"/>
      <c r="B71" s="82" t="s">
        <v>21</v>
      </c>
      <c r="C71" s="82"/>
      <c r="D71" s="82"/>
      <c r="E71" s="83">
        <f>SUM(E66:E70)</f>
        <v>2024</v>
      </c>
      <c r="F71" s="63"/>
    </row>
    <row r="73" spans="1:6" s="266" customFormat="1" ht="16.5" thickBot="1" x14ac:dyDescent="0.3">
      <c r="B73" s="57" t="str">
        <f>'Продукция и цена '!A11</f>
        <v xml:space="preserve">Курсы немецкого языка </v>
      </c>
      <c r="F73" s="267"/>
    </row>
    <row r="74" spans="1:6" s="11" customFormat="1" ht="62.25" customHeight="1" x14ac:dyDescent="0.2">
      <c r="A74" s="17"/>
      <c r="B74" s="68" t="s">
        <v>38</v>
      </c>
      <c r="C74" s="68" t="s">
        <v>195</v>
      </c>
      <c r="D74" s="68" t="s">
        <v>191</v>
      </c>
      <c r="E74" s="68" t="s">
        <v>39</v>
      </c>
      <c r="F74" s="61" t="s">
        <v>20</v>
      </c>
    </row>
    <row r="75" spans="1:6" ht="15" x14ac:dyDescent="0.2">
      <c r="A75" s="64">
        <v>1</v>
      </c>
      <c r="B75" s="65" t="s">
        <v>212</v>
      </c>
      <c r="C75" s="65">
        <v>3</v>
      </c>
      <c r="D75" s="65">
        <v>5</v>
      </c>
      <c r="E75" s="67">
        <f>C75*D75</f>
        <v>15</v>
      </c>
      <c r="F75" s="62"/>
    </row>
    <row r="76" spans="1:6" ht="15" x14ac:dyDescent="0.2">
      <c r="A76" s="64">
        <v>2</v>
      </c>
      <c r="B76" s="65" t="s">
        <v>214</v>
      </c>
      <c r="C76" s="65">
        <v>50</v>
      </c>
      <c r="D76" s="65">
        <v>5</v>
      </c>
      <c r="E76" s="67">
        <f t="shared" ref="E76:E79" si="8">C76*D76</f>
        <v>250</v>
      </c>
      <c r="F76" s="62"/>
    </row>
    <row r="77" spans="1:6" ht="15" x14ac:dyDescent="0.2">
      <c r="A77" s="64">
        <v>3</v>
      </c>
      <c r="B77" s="65" t="s">
        <v>219</v>
      </c>
      <c r="C77" s="65">
        <v>200</v>
      </c>
      <c r="D77" s="65">
        <v>5</v>
      </c>
      <c r="E77" s="67">
        <f t="shared" si="8"/>
        <v>1000</v>
      </c>
      <c r="F77" s="62"/>
    </row>
    <row r="78" spans="1:6" ht="15" x14ac:dyDescent="0.2">
      <c r="A78" s="64">
        <v>4</v>
      </c>
      <c r="B78" s="65"/>
      <c r="C78" s="65"/>
      <c r="D78" s="65"/>
      <c r="E78" s="67">
        <f t="shared" si="8"/>
        <v>0</v>
      </c>
      <c r="F78" s="62"/>
    </row>
    <row r="79" spans="1:6" ht="15" x14ac:dyDescent="0.2">
      <c r="A79" s="64">
        <v>5</v>
      </c>
      <c r="B79" s="65"/>
      <c r="C79" s="65"/>
      <c r="D79" s="65"/>
      <c r="E79" s="67">
        <f t="shared" si="8"/>
        <v>0</v>
      </c>
      <c r="F79" s="62"/>
    </row>
    <row r="80" spans="1:6" ht="15.75" thickBot="1" x14ac:dyDescent="0.25">
      <c r="A80" s="81"/>
      <c r="B80" s="82" t="s">
        <v>21</v>
      </c>
      <c r="C80" s="82"/>
      <c r="D80" s="82"/>
      <c r="E80" s="83">
        <f>SUM(E75:E79)</f>
        <v>1265</v>
      </c>
      <c r="F80" s="63"/>
    </row>
    <row r="82" spans="1:30" s="266" customFormat="1" ht="16.5" thickBot="1" x14ac:dyDescent="0.3">
      <c r="B82" s="57" t="str">
        <f>'Продукция и цена '!A12</f>
        <v xml:space="preserve">Курсы французкого языка </v>
      </c>
      <c r="F82" s="267"/>
    </row>
    <row r="83" spans="1:30" s="11" customFormat="1" ht="62.25" customHeight="1" x14ac:dyDescent="0.2">
      <c r="A83" s="17"/>
      <c r="B83" s="68" t="s">
        <v>38</v>
      </c>
      <c r="C83" s="68" t="s">
        <v>195</v>
      </c>
      <c r="D83" s="68" t="s">
        <v>191</v>
      </c>
      <c r="E83" s="68" t="s">
        <v>39</v>
      </c>
      <c r="F83" s="61" t="s">
        <v>20</v>
      </c>
    </row>
    <row r="84" spans="1:30" ht="15" x14ac:dyDescent="0.2">
      <c r="A84" s="64">
        <v>1</v>
      </c>
      <c r="B84" s="65" t="s">
        <v>212</v>
      </c>
      <c r="C84" s="65">
        <v>3</v>
      </c>
      <c r="D84" s="65">
        <v>5</v>
      </c>
      <c r="E84" s="67">
        <f>C84*D84</f>
        <v>15</v>
      </c>
      <c r="F84" s="62"/>
    </row>
    <row r="85" spans="1:30" ht="15" x14ac:dyDescent="0.2">
      <c r="A85" s="64">
        <v>2</v>
      </c>
      <c r="B85" s="65" t="s">
        <v>214</v>
      </c>
      <c r="C85" s="65">
        <v>50</v>
      </c>
      <c r="D85" s="65">
        <v>5</v>
      </c>
      <c r="E85" s="67">
        <f t="shared" ref="E85:E88" si="9">C85*D85</f>
        <v>250</v>
      </c>
      <c r="F85" s="62"/>
    </row>
    <row r="86" spans="1:30" ht="15" x14ac:dyDescent="0.2">
      <c r="A86" s="64">
        <v>3</v>
      </c>
      <c r="B86" s="65" t="s">
        <v>219</v>
      </c>
      <c r="C86" s="65">
        <v>200</v>
      </c>
      <c r="D86" s="65">
        <v>5</v>
      </c>
      <c r="E86" s="67">
        <f t="shared" si="9"/>
        <v>1000</v>
      </c>
      <c r="F86" s="62"/>
    </row>
    <row r="87" spans="1:30" ht="15" x14ac:dyDescent="0.2">
      <c r="A87" s="64">
        <v>4</v>
      </c>
      <c r="B87" s="65"/>
      <c r="C87" s="65"/>
      <c r="D87" s="65"/>
      <c r="E87" s="67">
        <f t="shared" si="9"/>
        <v>0</v>
      </c>
      <c r="F87" s="62"/>
    </row>
    <row r="88" spans="1:30" ht="15" x14ac:dyDescent="0.2">
      <c r="A88" s="64">
        <v>5</v>
      </c>
      <c r="B88" s="65"/>
      <c r="C88" s="65"/>
      <c r="D88" s="65"/>
      <c r="E88" s="67">
        <f t="shared" si="9"/>
        <v>0</v>
      </c>
      <c r="F88" s="62"/>
    </row>
    <row r="89" spans="1:30" ht="15.75" thickBot="1" x14ac:dyDescent="0.25">
      <c r="A89" s="81"/>
      <c r="B89" s="82" t="s">
        <v>21</v>
      </c>
      <c r="C89" s="82"/>
      <c r="D89" s="82"/>
      <c r="E89" s="83">
        <f>SUM(E84:E88)</f>
        <v>1265</v>
      </c>
      <c r="F89" s="63"/>
    </row>
    <row r="91" spans="1:30" ht="15.75" x14ac:dyDescent="0.25">
      <c r="G91" s="57" t="s">
        <v>128</v>
      </c>
    </row>
    <row r="92" spans="1:30" ht="13.5" thickBot="1" x14ac:dyDescent="0.25"/>
    <row r="93" spans="1:30" ht="12.75" customHeight="1" x14ac:dyDescent="0.2">
      <c r="G93" s="340" t="s">
        <v>23</v>
      </c>
      <c r="H93" s="91">
        <f>'Сводный РДДС'!D6</f>
        <v>45292</v>
      </c>
      <c r="I93" s="91">
        <f>'Сводный РДДС'!E6</f>
        <v>45323</v>
      </c>
      <c r="J93" s="91">
        <f>'Сводный РДДС'!F6</f>
        <v>45352</v>
      </c>
      <c r="K93" s="91">
        <f>'Сводный РДДС'!G6</f>
        <v>45383</v>
      </c>
      <c r="L93" s="91">
        <f>'Сводный РДДС'!H6</f>
        <v>45413</v>
      </c>
      <c r="M93" s="91">
        <f>'Сводный РДДС'!I6</f>
        <v>45444</v>
      </c>
      <c r="N93" s="91">
        <f>'Сводный РДДС'!J6</f>
        <v>45474</v>
      </c>
      <c r="O93" s="91">
        <f>'Сводный РДДС'!K6</f>
        <v>45505</v>
      </c>
      <c r="P93" s="91">
        <f>'Сводный РДДС'!L6</f>
        <v>45536</v>
      </c>
      <c r="Q93" s="91">
        <f>'Сводный РДДС'!M6</f>
        <v>45566</v>
      </c>
      <c r="R93" s="91">
        <f>'Сводный РДДС'!N6</f>
        <v>45597</v>
      </c>
      <c r="S93" s="91">
        <f>'Сводный РДДС'!O6</f>
        <v>45627</v>
      </c>
      <c r="T93" s="322" t="s">
        <v>16</v>
      </c>
      <c r="U93" s="342" t="s">
        <v>64</v>
      </c>
      <c r="V93" s="342"/>
      <c r="W93" s="342"/>
      <c r="X93" s="342"/>
      <c r="Y93" s="322" t="s">
        <v>16</v>
      </c>
      <c r="Z93" s="342" t="s">
        <v>65</v>
      </c>
      <c r="AA93" s="342"/>
      <c r="AB93" s="342"/>
      <c r="AC93" s="342"/>
      <c r="AD93" s="318" t="s">
        <v>16</v>
      </c>
    </row>
    <row r="94" spans="1:30" ht="25.5" x14ac:dyDescent="0.2">
      <c r="G94" s="341"/>
      <c r="H94" s="75" t="s">
        <v>40</v>
      </c>
      <c r="I94" s="74" t="s">
        <v>41</v>
      </c>
      <c r="J94" s="74" t="s">
        <v>42</v>
      </c>
      <c r="K94" s="74" t="s">
        <v>43</v>
      </c>
      <c r="L94" s="74" t="s">
        <v>44</v>
      </c>
      <c r="M94" s="74" t="s">
        <v>45</v>
      </c>
      <c r="N94" s="74" t="s">
        <v>46</v>
      </c>
      <c r="O94" s="74" t="s">
        <v>47</v>
      </c>
      <c r="P94" s="74" t="s">
        <v>48</v>
      </c>
      <c r="Q94" s="74" t="s">
        <v>49</v>
      </c>
      <c r="R94" s="74" t="s">
        <v>50</v>
      </c>
      <c r="S94" s="74" t="s">
        <v>51</v>
      </c>
      <c r="T94" s="323"/>
      <c r="U94" s="153" t="s">
        <v>58</v>
      </c>
      <c r="V94" s="153" t="s">
        <v>59</v>
      </c>
      <c r="W94" s="153" t="s">
        <v>60</v>
      </c>
      <c r="X94" s="153" t="s">
        <v>61</v>
      </c>
      <c r="Y94" s="323"/>
      <c r="Z94" s="153" t="s">
        <v>58</v>
      </c>
      <c r="AA94" s="153" t="s">
        <v>59</v>
      </c>
      <c r="AB94" s="153" t="s">
        <v>60</v>
      </c>
      <c r="AC94" s="153" t="s">
        <v>61</v>
      </c>
      <c r="AD94" s="319"/>
    </row>
    <row r="95" spans="1:30" x14ac:dyDescent="0.2">
      <c r="G95" s="92" t="str">
        <f>'Продукция и цена '!A3</f>
        <v xml:space="preserve">Индивидуальные консультации </v>
      </c>
      <c r="H95" s="70">
        <f>$E$8*Продажи!B5</f>
        <v>2540</v>
      </c>
      <c r="I95" s="70">
        <f>$E$8*Продажи!C5</f>
        <v>2540</v>
      </c>
      <c r="J95" s="70">
        <f>$E$8*Продажи!D5</f>
        <v>2540</v>
      </c>
      <c r="K95" s="70">
        <f>$E$8*Продажи!E5</f>
        <v>2540</v>
      </c>
      <c r="L95" s="70">
        <f>$E$8*Продажи!F5</f>
        <v>2540</v>
      </c>
      <c r="M95" s="70">
        <f>$E$8*Продажи!G5</f>
        <v>2540</v>
      </c>
      <c r="N95" s="70">
        <f>$E$8*Продажи!H5</f>
        <v>0</v>
      </c>
      <c r="O95" s="70">
        <f>$E$8*Продажи!I5</f>
        <v>0</v>
      </c>
      <c r="P95" s="70">
        <f>$E$8*Продажи!J5</f>
        <v>2540</v>
      </c>
      <c r="Q95" s="70">
        <f>$E$8*Продажи!K5</f>
        <v>2540</v>
      </c>
      <c r="R95" s="70">
        <f>$E$8*Продажи!L5</f>
        <v>2540</v>
      </c>
      <c r="S95" s="70">
        <f>$E$8*Продажи!M5</f>
        <v>2540</v>
      </c>
      <c r="T95" s="69">
        <f>SUM(H95:S95)</f>
        <v>25400</v>
      </c>
      <c r="U95" s="70">
        <f>$E$8*Продажи!O5</f>
        <v>7620</v>
      </c>
      <c r="V95" s="70">
        <f>$E$8*Продажи!P5</f>
        <v>7620</v>
      </c>
      <c r="W95" s="70">
        <f>$E$8*Продажи!Q5</f>
        <v>2540</v>
      </c>
      <c r="X95" s="70">
        <f>$E$8*Продажи!R5</f>
        <v>7620</v>
      </c>
      <c r="Y95" s="69">
        <f>SUM(U95:X95)</f>
        <v>25400</v>
      </c>
      <c r="Z95" s="70">
        <f>$E$8*Продажи!T5</f>
        <v>9144</v>
      </c>
      <c r="AA95" s="70">
        <f>$E$8*Продажи!U5</f>
        <v>9144</v>
      </c>
      <c r="AB95" s="70">
        <f>$E$8*Продажи!V5</f>
        <v>3048</v>
      </c>
      <c r="AC95" s="70">
        <f>$E$8*Продажи!W5</f>
        <v>9144</v>
      </c>
      <c r="AD95" s="93">
        <f>SUM(Z95:AC95)</f>
        <v>30480</v>
      </c>
    </row>
    <row r="96" spans="1:30" ht="25.5" x14ac:dyDescent="0.2">
      <c r="G96" s="92" t="str">
        <f>'Продукция и цена '!A4</f>
        <v>Курсы английского языка младших школьников  1-4 классы</v>
      </c>
      <c r="H96" s="70">
        <f>$E$17*Продажи!B6</f>
        <v>64768</v>
      </c>
      <c r="I96" s="70">
        <f>$E$17*Продажи!C6</f>
        <v>64768</v>
      </c>
      <c r="J96" s="70">
        <f>$E$17*Продажи!D6</f>
        <v>64768</v>
      </c>
      <c r="K96" s="70">
        <f>$E$17*Продажи!E6</f>
        <v>64768</v>
      </c>
      <c r="L96" s="70">
        <f>$E$17*Продажи!F6</f>
        <v>64768</v>
      </c>
      <c r="M96" s="70">
        <f>$E$17*Продажи!G6</f>
        <v>64768</v>
      </c>
      <c r="N96" s="70">
        <f>$E$17*Продажи!H6</f>
        <v>0</v>
      </c>
      <c r="O96" s="70">
        <f>$E$17*Продажи!I6</f>
        <v>0</v>
      </c>
      <c r="P96" s="70">
        <f>$E$17*Продажи!J6</f>
        <v>64768</v>
      </c>
      <c r="Q96" s="70">
        <f>$E$17*Продажи!K6</f>
        <v>64768</v>
      </c>
      <c r="R96" s="70">
        <f>$E$17*Продажи!L6</f>
        <v>64768</v>
      </c>
      <c r="S96" s="70">
        <f>$E$17*Продажи!M6</f>
        <v>64768</v>
      </c>
      <c r="T96" s="69">
        <f t="shared" ref="T96:T105" si="10">SUM(H96:S96)</f>
        <v>647680</v>
      </c>
      <c r="U96" s="70">
        <f>$E$17*Продажи!O6</f>
        <v>194304</v>
      </c>
      <c r="V96" s="70">
        <f>$E$17*Продажи!P6</f>
        <v>194304</v>
      </c>
      <c r="W96" s="70">
        <f>$E$17*Продажи!Q6</f>
        <v>64768</v>
      </c>
      <c r="X96" s="70">
        <f>$E$17*Продажи!R6</f>
        <v>194304</v>
      </c>
      <c r="Y96" s="69">
        <f t="shared" ref="Y96:Y104" si="11">SUM(U96:X96)</f>
        <v>647680</v>
      </c>
      <c r="Z96" s="70">
        <f>$E$17*Продажи!T6</f>
        <v>218592</v>
      </c>
      <c r="AA96" s="70">
        <f>$E$17*Продажи!U6</f>
        <v>218592</v>
      </c>
      <c r="AB96" s="70">
        <f>$E$17*Продажи!V6</f>
        <v>72864</v>
      </c>
      <c r="AC96" s="70">
        <f>$E$17*Продажи!W6</f>
        <v>218592</v>
      </c>
      <c r="AD96" s="93">
        <f t="shared" ref="AD96:AD105" si="12">SUM(Z96:AC96)</f>
        <v>728640</v>
      </c>
    </row>
    <row r="97" spans="7:30" ht="25.5" x14ac:dyDescent="0.2">
      <c r="G97" s="92" t="str">
        <f>'Продукция и цена '!A5</f>
        <v xml:space="preserve">Курсы английского языка для школьников  5-8 класс </v>
      </c>
      <c r="H97" s="70">
        <f>$E$26*Продажи!B7</f>
        <v>32384</v>
      </c>
      <c r="I97" s="70">
        <f>$E$26*Продажи!C7</f>
        <v>32384</v>
      </c>
      <c r="J97" s="70">
        <f>$E$26*Продажи!D7</f>
        <v>32384</v>
      </c>
      <c r="K97" s="70">
        <f>$E$26*Продажи!E7</f>
        <v>32384</v>
      </c>
      <c r="L97" s="70">
        <f>$E$26*Продажи!F7</f>
        <v>32384</v>
      </c>
      <c r="M97" s="70">
        <f>$E$26*Продажи!G7</f>
        <v>32384</v>
      </c>
      <c r="N97" s="70">
        <f>$E$26*Продажи!H7</f>
        <v>0</v>
      </c>
      <c r="O97" s="70">
        <f>$E$26*Продажи!I7</f>
        <v>0</v>
      </c>
      <c r="P97" s="70">
        <f>$E$26*Продажи!J7</f>
        <v>32384</v>
      </c>
      <c r="Q97" s="70">
        <f>$E$26*Продажи!K7</f>
        <v>32384</v>
      </c>
      <c r="R97" s="70">
        <f>$E$26*Продажи!L7</f>
        <v>32384</v>
      </c>
      <c r="S97" s="70">
        <f>$E$26*Продажи!M7</f>
        <v>32384</v>
      </c>
      <c r="T97" s="69">
        <f t="shared" si="10"/>
        <v>323840</v>
      </c>
      <c r="U97" s="70">
        <f>$E$26*Продажи!O7</f>
        <v>97152</v>
      </c>
      <c r="V97" s="70">
        <f>$E$26*Продажи!P7</f>
        <v>97152</v>
      </c>
      <c r="W97" s="70">
        <f>$E$26*Продажи!Q7</f>
        <v>32384</v>
      </c>
      <c r="X97" s="70">
        <f>$E$26*Продажи!R7</f>
        <v>97152</v>
      </c>
      <c r="Y97" s="69">
        <f t="shared" si="11"/>
        <v>323840</v>
      </c>
      <c r="Z97" s="70">
        <f>$E$26*Продажи!T7</f>
        <v>109296</v>
      </c>
      <c r="AA97" s="70">
        <f>$E$26*Продажи!U7</f>
        <v>109296</v>
      </c>
      <c r="AB97" s="70">
        <f>$E$26*Продажи!V7</f>
        <v>36432</v>
      </c>
      <c r="AC97" s="70">
        <f>$E$26*Продажи!W7</f>
        <v>109296</v>
      </c>
      <c r="AD97" s="93">
        <f t="shared" si="12"/>
        <v>364320</v>
      </c>
    </row>
    <row r="98" spans="7:30" ht="25.5" x14ac:dyDescent="0.2">
      <c r="G98" s="92" t="str">
        <f>'Продукция и цена '!A6</f>
        <v xml:space="preserve">Курсы английского языка по подготовке к ОГЭ </v>
      </c>
      <c r="H98" s="70">
        <f>$E$35*Продажи!B8</f>
        <v>7590</v>
      </c>
      <c r="I98" s="70">
        <f>$E$35*Продажи!C8</f>
        <v>7590</v>
      </c>
      <c r="J98" s="70">
        <f>$E$35*Продажи!D8</f>
        <v>7590</v>
      </c>
      <c r="K98" s="70">
        <f>$E$35*Продажи!E8</f>
        <v>7590</v>
      </c>
      <c r="L98" s="70">
        <f>$E$35*Продажи!F8</f>
        <v>7590</v>
      </c>
      <c r="M98" s="70">
        <f>$E$35*Продажи!G8</f>
        <v>7590</v>
      </c>
      <c r="N98" s="70">
        <f>$E$35*Продажи!H8</f>
        <v>0</v>
      </c>
      <c r="O98" s="70">
        <f>$E$35*Продажи!I8</f>
        <v>0</v>
      </c>
      <c r="P98" s="70">
        <f>$E$35*Продажи!J8</f>
        <v>7590</v>
      </c>
      <c r="Q98" s="70">
        <f>$E$35*Продажи!K8</f>
        <v>7590</v>
      </c>
      <c r="R98" s="70">
        <f>$E$35*Продажи!L8</f>
        <v>7590</v>
      </c>
      <c r="S98" s="70">
        <f>$E$35*Продажи!M8</f>
        <v>7590</v>
      </c>
      <c r="T98" s="69">
        <f t="shared" si="10"/>
        <v>75900</v>
      </c>
      <c r="U98" s="70">
        <f>$E$35*Продажи!O8</f>
        <v>22770</v>
      </c>
      <c r="V98" s="70">
        <f>$E$35*Продажи!P8</f>
        <v>22770</v>
      </c>
      <c r="W98" s="70">
        <f>$E$35*Продажи!Q8</f>
        <v>7590</v>
      </c>
      <c r="X98" s="70">
        <f>$E$35*Продажи!R8</f>
        <v>22770</v>
      </c>
      <c r="Y98" s="69">
        <f t="shared" si="11"/>
        <v>75900</v>
      </c>
      <c r="Z98" s="70">
        <f>$E$35*Продажи!T8</f>
        <v>30360</v>
      </c>
      <c r="AA98" s="70">
        <f>$E$35*Продажи!U8</f>
        <v>30360</v>
      </c>
      <c r="AB98" s="70">
        <f>$E$35*Продажи!V8</f>
        <v>10120</v>
      </c>
      <c r="AC98" s="70">
        <f>$E$35*Продажи!W8</f>
        <v>30360</v>
      </c>
      <c r="AD98" s="93">
        <f t="shared" si="12"/>
        <v>101200</v>
      </c>
    </row>
    <row r="99" spans="7:30" ht="25.5" x14ac:dyDescent="0.2">
      <c r="G99" s="92" t="str">
        <f>'Продукция и цена '!A7</f>
        <v>Курсы английского языка по подготовке к ЕГЭ</v>
      </c>
      <c r="H99" s="70">
        <f>$E$44*Продажи!B9</f>
        <v>7590</v>
      </c>
      <c r="I99" s="70">
        <f>$E$44*Продажи!C9</f>
        <v>7590</v>
      </c>
      <c r="J99" s="70">
        <f>$E$44*Продажи!D9</f>
        <v>7590</v>
      </c>
      <c r="K99" s="70">
        <f>$E$44*Продажи!E9</f>
        <v>7590</v>
      </c>
      <c r="L99" s="70">
        <f>$E$44*Продажи!F9</f>
        <v>7590</v>
      </c>
      <c r="M99" s="70">
        <f>$E$44*Продажи!G9</f>
        <v>7590</v>
      </c>
      <c r="N99" s="70">
        <f>$E$44*Продажи!H9</f>
        <v>0</v>
      </c>
      <c r="O99" s="70">
        <f>$E$44*Продажи!I9</f>
        <v>0</v>
      </c>
      <c r="P99" s="70">
        <f>$E$44*Продажи!J9</f>
        <v>7590</v>
      </c>
      <c r="Q99" s="70">
        <f>$E$44*Продажи!K9</f>
        <v>7590</v>
      </c>
      <c r="R99" s="70">
        <f>$E$44*Продажи!L9</f>
        <v>7590</v>
      </c>
      <c r="S99" s="70">
        <f>$E$44*Продажи!M9</f>
        <v>7590</v>
      </c>
      <c r="T99" s="69">
        <f t="shared" si="10"/>
        <v>75900</v>
      </c>
      <c r="U99" s="70">
        <f>$E$44*Продажи!O9</f>
        <v>22770</v>
      </c>
      <c r="V99" s="70">
        <f>$E$44*Продажи!P9</f>
        <v>22770</v>
      </c>
      <c r="W99" s="70">
        <f>$E$44*Продажи!Q9</f>
        <v>7590</v>
      </c>
      <c r="X99" s="70">
        <f>$E$44*Продажи!R9</f>
        <v>22770</v>
      </c>
      <c r="Y99" s="69">
        <f t="shared" si="11"/>
        <v>75900</v>
      </c>
      <c r="Z99" s="70">
        <f>$E$44*Продажи!T9</f>
        <v>30360</v>
      </c>
      <c r="AA99" s="70">
        <f>$E$44*Продажи!U9</f>
        <v>30360</v>
      </c>
      <c r="AB99" s="70">
        <f>$E$44*Продажи!V9</f>
        <v>10120</v>
      </c>
      <c r="AC99" s="70">
        <f>$E$44*Продажи!W9</f>
        <v>30360</v>
      </c>
      <c r="AD99" s="93">
        <f t="shared" si="12"/>
        <v>101200</v>
      </c>
    </row>
    <row r="100" spans="7:30" x14ac:dyDescent="0.2">
      <c r="G100" s="92" t="str">
        <f>'Продукция и цена '!A8</f>
        <v xml:space="preserve">Курсы английского для взрослых </v>
      </c>
      <c r="H100" s="70">
        <f>$E$53*Продажи!B10</f>
        <v>7590</v>
      </c>
      <c r="I100" s="70">
        <f>$E$53*Продажи!C10</f>
        <v>7590</v>
      </c>
      <c r="J100" s="70">
        <f>$E$53*Продажи!D10</f>
        <v>7590</v>
      </c>
      <c r="K100" s="70">
        <f>$E$53*Продажи!E10</f>
        <v>7590</v>
      </c>
      <c r="L100" s="70">
        <f>$E$53*Продажи!F10</f>
        <v>7590</v>
      </c>
      <c r="M100" s="70">
        <f>$E$53*Продажи!G10</f>
        <v>7590</v>
      </c>
      <c r="N100" s="70">
        <f>$E$53*Продажи!H10</f>
        <v>0</v>
      </c>
      <c r="O100" s="70">
        <f>$E$53*Продажи!I10</f>
        <v>0</v>
      </c>
      <c r="P100" s="70">
        <f>$E$53*Продажи!J10</f>
        <v>7590</v>
      </c>
      <c r="Q100" s="70">
        <f>$E$53*Продажи!K10</f>
        <v>7590</v>
      </c>
      <c r="R100" s="70">
        <f>$E$53*Продажи!L10</f>
        <v>7590</v>
      </c>
      <c r="S100" s="70">
        <f>$E$53*Продажи!M10</f>
        <v>7590</v>
      </c>
      <c r="T100" s="69">
        <f t="shared" si="10"/>
        <v>75900</v>
      </c>
      <c r="U100" s="70">
        <f>$E$53*Продажи!O10</f>
        <v>22770</v>
      </c>
      <c r="V100" s="70">
        <f>$E$53*Продажи!P10</f>
        <v>22770</v>
      </c>
      <c r="W100" s="70">
        <f>$E$53*Продажи!Q10</f>
        <v>7590</v>
      </c>
      <c r="X100" s="70">
        <f>$E$53*Продажи!R10</f>
        <v>22770</v>
      </c>
      <c r="Y100" s="69">
        <f t="shared" si="11"/>
        <v>75900</v>
      </c>
      <c r="Z100" s="70">
        <f>$E$53*Продажи!T10</f>
        <v>30360</v>
      </c>
      <c r="AA100" s="70">
        <f>$E$53*Продажи!U10</f>
        <v>30360</v>
      </c>
      <c r="AB100" s="70">
        <f>$E$53*Продажи!V10</f>
        <v>10120</v>
      </c>
      <c r="AC100" s="70">
        <f>$E$53*Продажи!W10</f>
        <v>30360</v>
      </c>
      <c r="AD100" s="93">
        <f t="shared" si="12"/>
        <v>101200</v>
      </c>
    </row>
    <row r="101" spans="7:30" ht="25.5" x14ac:dyDescent="0.2">
      <c r="G101" s="92" t="str">
        <f>'Продукция и цена '!A9</f>
        <v>Курсы русского языка по подготовке к ОГЭ И ЕГЭ</v>
      </c>
      <c r="H101" s="70">
        <f>$E$62*Продажи!B11</f>
        <v>7590</v>
      </c>
      <c r="I101" s="70">
        <f>$E$62*Продажи!C11</f>
        <v>7590</v>
      </c>
      <c r="J101" s="70">
        <f>$E$62*Продажи!D11</f>
        <v>7590</v>
      </c>
      <c r="K101" s="70">
        <f>$E$62*Продажи!E11</f>
        <v>7590</v>
      </c>
      <c r="L101" s="70">
        <f>$E$62*Продажи!F11</f>
        <v>7590</v>
      </c>
      <c r="M101" s="70">
        <f>$E$62*Продажи!G11</f>
        <v>7590</v>
      </c>
      <c r="N101" s="70">
        <f>$E$62*Продажи!H11</f>
        <v>0</v>
      </c>
      <c r="O101" s="70">
        <f>$E$62*Продажи!I11</f>
        <v>0</v>
      </c>
      <c r="P101" s="70">
        <f>$E$62*Продажи!J11</f>
        <v>7590</v>
      </c>
      <c r="Q101" s="70">
        <f>$E$62*Продажи!K11</f>
        <v>7590</v>
      </c>
      <c r="R101" s="70">
        <f>$E$62*Продажи!L11</f>
        <v>7590</v>
      </c>
      <c r="S101" s="70">
        <f>$E$62*Продажи!M11</f>
        <v>7590</v>
      </c>
      <c r="T101" s="69">
        <f t="shared" si="10"/>
        <v>75900</v>
      </c>
      <c r="U101" s="70">
        <f>$E$62*Продажи!O11</f>
        <v>22770</v>
      </c>
      <c r="V101" s="70">
        <f>$E$62*Продажи!P11</f>
        <v>22770</v>
      </c>
      <c r="W101" s="70">
        <f>$E$62*Продажи!Q11</f>
        <v>7590</v>
      </c>
      <c r="X101" s="70">
        <f>$E$62*Продажи!R11</f>
        <v>22770</v>
      </c>
      <c r="Y101" s="69">
        <f t="shared" si="11"/>
        <v>75900</v>
      </c>
      <c r="Z101" s="70">
        <f>$E$62*Продажи!T11</f>
        <v>30360</v>
      </c>
      <c r="AA101" s="70">
        <f>$E$62*Продажи!U11</f>
        <v>30360</v>
      </c>
      <c r="AB101" s="70">
        <f>$E$62*Продажи!V11</f>
        <v>10120</v>
      </c>
      <c r="AC101" s="70">
        <f>$E$62*Продажи!W11</f>
        <v>30360</v>
      </c>
      <c r="AD101" s="93">
        <f t="shared" si="12"/>
        <v>101200</v>
      </c>
    </row>
    <row r="102" spans="7:30" ht="25.5" x14ac:dyDescent="0.2">
      <c r="G102" s="92" t="str">
        <f>'Продукция и цена '!A10</f>
        <v xml:space="preserve">Курсы русского языка детям  мигрантам </v>
      </c>
      <c r="H102" s="70">
        <f>$E$71*Продажи!B12</f>
        <v>12144</v>
      </c>
      <c r="I102" s="70">
        <f>$E$71*Продажи!C12</f>
        <v>12144</v>
      </c>
      <c r="J102" s="70">
        <f>$E$71*Продажи!D12</f>
        <v>12144</v>
      </c>
      <c r="K102" s="70">
        <f>$E$71*Продажи!E12</f>
        <v>12144</v>
      </c>
      <c r="L102" s="70">
        <f>$E$71*Продажи!F12</f>
        <v>12144</v>
      </c>
      <c r="M102" s="70">
        <f>$E$71*Продажи!G12</f>
        <v>12144</v>
      </c>
      <c r="N102" s="70">
        <f>$E$71*Продажи!H12</f>
        <v>0</v>
      </c>
      <c r="O102" s="70">
        <f>$E$71*Продажи!I12</f>
        <v>0</v>
      </c>
      <c r="P102" s="70">
        <f>$E$71*Продажи!J12</f>
        <v>12144</v>
      </c>
      <c r="Q102" s="70">
        <f>$E$71*Продажи!K12</f>
        <v>12144</v>
      </c>
      <c r="R102" s="70">
        <f>$E$71*Продажи!L12</f>
        <v>12144</v>
      </c>
      <c r="S102" s="70">
        <f>$E$71*Продажи!M12</f>
        <v>12144</v>
      </c>
      <c r="T102" s="69">
        <f t="shared" si="10"/>
        <v>121440</v>
      </c>
      <c r="U102" s="70">
        <f>$E$71*Продажи!O12</f>
        <v>36432</v>
      </c>
      <c r="V102" s="70">
        <f>$E$71*Продажи!P12</f>
        <v>36432</v>
      </c>
      <c r="W102" s="70">
        <f>$E$71*Продажи!Q12</f>
        <v>12144</v>
      </c>
      <c r="X102" s="70">
        <f>$E$71*Продажи!R12</f>
        <v>36432</v>
      </c>
      <c r="Y102" s="69">
        <f t="shared" si="11"/>
        <v>121440</v>
      </c>
      <c r="Z102" s="70">
        <f>$E$71*Продажи!T12</f>
        <v>48576</v>
      </c>
      <c r="AA102" s="70">
        <f>$E$71*Продажи!U12</f>
        <v>48576</v>
      </c>
      <c r="AB102" s="70">
        <f>$E$71*Продажи!V12</f>
        <v>16192</v>
      </c>
      <c r="AC102" s="70">
        <f>$E$71*Продажи!W12</f>
        <v>48576</v>
      </c>
      <c r="AD102" s="93">
        <f t="shared" si="12"/>
        <v>161920</v>
      </c>
    </row>
    <row r="103" spans="7:30" x14ac:dyDescent="0.2">
      <c r="G103" s="92" t="str">
        <f>'Продукция и цена '!A11</f>
        <v xml:space="preserve">Курсы немецкого языка </v>
      </c>
      <c r="H103" s="70">
        <f>$E$80*Продажи!B13</f>
        <v>7590</v>
      </c>
      <c r="I103" s="70">
        <f>$E$80*Продажи!C13</f>
        <v>7590</v>
      </c>
      <c r="J103" s="70">
        <f>$E$80*Продажи!D13</f>
        <v>7590</v>
      </c>
      <c r="K103" s="70">
        <f>$E$80*Продажи!E13</f>
        <v>7590</v>
      </c>
      <c r="L103" s="70">
        <f>$E$80*Продажи!F13</f>
        <v>7590</v>
      </c>
      <c r="M103" s="70">
        <f>$E$80*Продажи!G13</f>
        <v>7590</v>
      </c>
      <c r="N103" s="70">
        <f>$E$80*Продажи!H13</f>
        <v>0</v>
      </c>
      <c r="O103" s="70">
        <f>$E$80*Продажи!I13</f>
        <v>0</v>
      </c>
      <c r="P103" s="70">
        <f>$E$80*Продажи!J13</f>
        <v>7590</v>
      </c>
      <c r="Q103" s="70">
        <f>$E$80*Продажи!K13</f>
        <v>7590</v>
      </c>
      <c r="R103" s="70">
        <f>$E$80*Продажи!L13</f>
        <v>7590</v>
      </c>
      <c r="S103" s="70">
        <f>$E$80*Продажи!M13</f>
        <v>7590</v>
      </c>
      <c r="T103" s="69">
        <f t="shared" si="10"/>
        <v>75900</v>
      </c>
      <c r="U103" s="70">
        <f>$E$80*Продажи!O13</f>
        <v>22770</v>
      </c>
      <c r="V103" s="70">
        <f>$E$80*Продажи!P13</f>
        <v>22770</v>
      </c>
      <c r="W103" s="70">
        <f>$E$80*Продажи!Q13</f>
        <v>7590</v>
      </c>
      <c r="X103" s="70">
        <f>$E$80*Продажи!R13</f>
        <v>22770</v>
      </c>
      <c r="Y103" s="69">
        <f t="shared" si="11"/>
        <v>75900</v>
      </c>
      <c r="Z103" s="70">
        <f>$E$80*Продажи!T13</f>
        <v>30360</v>
      </c>
      <c r="AA103" s="70">
        <f>$E$80*Продажи!U13</f>
        <v>30360</v>
      </c>
      <c r="AB103" s="70">
        <f>$E$80*Продажи!V13</f>
        <v>10120</v>
      </c>
      <c r="AC103" s="70">
        <f>$E$80*Продажи!W13</f>
        <v>30360</v>
      </c>
      <c r="AD103" s="93">
        <f t="shared" si="12"/>
        <v>101200</v>
      </c>
    </row>
    <row r="104" spans="7:30" x14ac:dyDescent="0.2">
      <c r="G104" s="92" t="str">
        <f>'Продукция и цена '!A12</f>
        <v xml:space="preserve">Курсы французкого языка </v>
      </c>
      <c r="H104" s="70">
        <f>$E$89*Продажи!B14</f>
        <v>7590</v>
      </c>
      <c r="I104" s="70">
        <f>$E$89*Продажи!C14</f>
        <v>7590</v>
      </c>
      <c r="J104" s="70">
        <f>$E$89*Продажи!D14</f>
        <v>7590</v>
      </c>
      <c r="K104" s="70">
        <f>$E$89*Продажи!E14</f>
        <v>7590</v>
      </c>
      <c r="L104" s="70">
        <f>$E$89*Продажи!F14</f>
        <v>7590</v>
      </c>
      <c r="M104" s="70">
        <f>$E$89*Продажи!G14</f>
        <v>7590</v>
      </c>
      <c r="N104" s="70">
        <f>$E$89*Продажи!H14</f>
        <v>0</v>
      </c>
      <c r="O104" s="70">
        <f>$E$89*Продажи!I14</f>
        <v>0</v>
      </c>
      <c r="P104" s="70">
        <f>$E$89*Продажи!J14</f>
        <v>7590</v>
      </c>
      <c r="Q104" s="70">
        <f>$E$89*Продажи!K14</f>
        <v>7590</v>
      </c>
      <c r="R104" s="70">
        <f>$E$89*Продажи!L14</f>
        <v>7590</v>
      </c>
      <c r="S104" s="70">
        <f>$E$89*Продажи!M14</f>
        <v>7590</v>
      </c>
      <c r="T104" s="69">
        <f t="shared" si="10"/>
        <v>75900</v>
      </c>
      <c r="U104" s="70">
        <f>$E$89*Продажи!O14</f>
        <v>22770</v>
      </c>
      <c r="V104" s="70">
        <f>$E$89*Продажи!P14</f>
        <v>22770</v>
      </c>
      <c r="W104" s="70">
        <f>$E$89*Продажи!Q14</f>
        <v>7590</v>
      </c>
      <c r="X104" s="70">
        <f>$E$89*Продажи!R14</f>
        <v>22770</v>
      </c>
      <c r="Y104" s="69">
        <f t="shared" si="11"/>
        <v>75900</v>
      </c>
      <c r="Z104" s="70">
        <f>$E$89*Продажи!T14</f>
        <v>30360</v>
      </c>
      <c r="AA104" s="70">
        <f>$E$89*Продажи!U14</f>
        <v>30360</v>
      </c>
      <c r="AB104" s="70">
        <f>$E$89*Продажи!V14</f>
        <v>10120</v>
      </c>
      <c r="AC104" s="70">
        <f>$E$89*Продажи!W14</f>
        <v>30360</v>
      </c>
      <c r="AD104" s="93">
        <f t="shared" si="12"/>
        <v>101200</v>
      </c>
    </row>
    <row r="105" spans="7:30" ht="13.5" thickBot="1" x14ac:dyDescent="0.25">
      <c r="G105" s="94" t="s">
        <v>34</v>
      </c>
      <c r="H105" s="95">
        <f>SUM(H95:H104)</f>
        <v>157376</v>
      </c>
      <c r="I105" s="95">
        <f t="shared" ref="I105:S105" si="13">SUM(I95:I104)</f>
        <v>157376</v>
      </c>
      <c r="J105" s="95">
        <f t="shared" si="13"/>
        <v>157376</v>
      </c>
      <c r="K105" s="95">
        <f t="shared" si="13"/>
        <v>157376</v>
      </c>
      <c r="L105" s="95">
        <f t="shared" si="13"/>
        <v>157376</v>
      </c>
      <c r="M105" s="95">
        <f t="shared" si="13"/>
        <v>157376</v>
      </c>
      <c r="N105" s="95">
        <f t="shared" si="13"/>
        <v>0</v>
      </c>
      <c r="O105" s="95">
        <f t="shared" si="13"/>
        <v>0</v>
      </c>
      <c r="P105" s="95">
        <f t="shared" si="13"/>
        <v>157376</v>
      </c>
      <c r="Q105" s="95">
        <f t="shared" si="13"/>
        <v>157376</v>
      </c>
      <c r="R105" s="95">
        <f t="shared" si="13"/>
        <v>157376</v>
      </c>
      <c r="S105" s="95">
        <f t="shared" si="13"/>
        <v>157376</v>
      </c>
      <c r="T105" s="95">
        <f t="shared" si="10"/>
        <v>1573760</v>
      </c>
      <c r="U105" s="95">
        <f>SUM(U95:U104)</f>
        <v>472128</v>
      </c>
      <c r="V105" s="95">
        <f t="shared" ref="V105:X105" si="14">SUM(V95:V104)</f>
        <v>472128</v>
      </c>
      <c r="W105" s="95">
        <f t="shared" si="14"/>
        <v>157376</v>
      </c>
      <c r="X105" s="95">
        <f t="shared" si="14"/>
        <v>472128</v>
      </c>
      <c r="Y105" s="95">
        <f>SUM(U105:X105)</f>
        <v>1573760</v>
      </c>
      <c r="Z105" s="95">
        <f>SUM(Z95:Z104)</f>
        <v>567768</v>
      </c>
      <c r="AA105" s="95">
        <f>SUM(AA95:AA104)</f>
        <v>567768</v>
      </c>
      <c r="AB105" s="95">
        <f t="shared" ref="AB105:AC105" si="15">SUM(AB95:AB104)</f>
        <v>189256</v>
      </c>
      <c r="AC105" s="95">
        <f t="shared" si="15"/>
        <v>567768</v>
      </c>
      <c r="AD105" s="96">
        <f t="shared" si="12"/>
        <v>1892560</v>
      </c>
    </row>
  </sheetData>
  <mergeCells count="6">
    <mergeCell ref="AD93:AD94"/>
    <mergeCell ref="G93:G94"/>
    <mergeCell ref="T93:T94"/>
    <mergeCell ref="U93:X93"/>
    <mergeCell ref="Y93:Y94"/>
    <mergeCell ref="Z93:AC9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B2E894"/>
  </sheetPr>
  <dimension ref="A1:X37"/>
  <sheetViews>
    <sheetView topLeftCell="A13" workbookViewId="0">
      <selection activeCell="Q16" sqref="Q16"/>
    </sheetView>
  </sheetViews>
  <sheetFormatPr defaultColWidth="9.140625" defaultRowHeight="12.75" x14ac:dyDescent="0.2"/>
  <cols>
    <col min="1" max="1" width="35.7109375" style="4" customWidth="1"/>
    <col min="2" max="2" width="12.42578125" style="4" customWidth="1"/>
    <col min="3" max="5" width="11.85546875" style="4" bestFit="1" customWidth="1"/>
    <col min="6" max="6" width="9.7109375" style="4" bestFit="1" customWidth="1"/>
    <col min="7" max="9" width="11.85546875" style="4" bestFit="1" customWidth="1"/>
    <col min="10" max="10" width="9.42578125" style="4" bestFit="1" customWidth="1"/>
    <col min="11" max="11" width="11.85546875" style="4" bestFit="1" customWidth="1"/>
    <col min="12" max="12" width="10.7109375" style="4" bestFit="1" customWidth="1"/>
    <col min="13" max="13" width="11.85546875" style="4" bestFit="1" customWidth="1"/>
    <col min="14" max="14" width="13.42578125" style="11" bestFit="1" customWidth="1"/>
    <col min="15" max="18" width="10.140625" style="4" bestFit="1" customWidth="1"/>
    <col min="19" max="19" width="10.140625" style="4" customWidth="1"/>
    <col min="20" max="23" width="10.140625" style="4" bestFit="1" customWidth="1"/>
    <col min="24" max="16384" width="9.140625" style="4"/>
  </cols>
  <sheetData>
    <row r="1" spans="1:24" ht="15.75" x14ac:dyDescent="0.25">
      <c r="A1" s="57" t="s">
        <v>24</v>
      </c>
    </row>
    <row r="2" spans="1:24" ht="18.75" thickBot="1" x14ac:dyDescent="0.3">
      <c r="A2" s="10"/>
    </row>
    <row r="3" spans="1:24" s="13" customFormat="1" x14ac:dyDescent="0.2">
      <c r="A3" s="340" t="s">
        <v>23</v>
      </c>
      <c r="B3" s="91">
        <f>'Сводный РДДС'!D6</f>
        <v>45292</v>
      </c>
      <c r="C3" s="91">
        <f>'Сводный РДДС'!E6</f>
        <v>45323</v>
      </c>
      <c r="D3" s="91">
        <f>'Сводный РДДС'!F6</f>
        <v>45352</v>
      </c>
      <c r="E3" s="91">
        <f>'Сводный РДДС'!G6</f>
        <v>45383</v>
      </c>
      <c r="F3" s="91">
        <f>'Сводный РДДС'!H6</f>
        <v>45413</v>
      </c>
      <c r="G3" s="91">
        <f>'Сводный РДДС'!I6</f>
        <v>45444</v>
      </c>
      <c r="H3" s="91">
        <f>'Сводный РДДС'!J6</f>
        <v>45474</v>
      </c>
      <c r="I3" s="91">
        <f>'Сводный РДДС'!K6</f>
        <v>45505</v>
      </c>
      <c r="J3" s="91">
        <f>'Сводный РДДС'!L6</f>
        <v>45536</v>
      </c>
      <c r="K3" s="91">
        <f>'Сводный РДДС'!M6</f>
        <v>45566</v>
      </c>
      <c r="L3" s="91">
        <f>'Сводный РДДС'!N6</f>
        <v>45597</v>
      </c>
      <c r="M3" s="91">
        <f>'Сводный РДДС'!O6</f>
        <v>45627</v>
      </c>
      <c r="N3" s="322" t="s">
        <v>16</v>
      </c>
      <c r="O3" s="342" t="s">
        <v>64</v>
      </c>
      <c r="P3" s="342"/>
      <c r="Q3" s="342"/>
      <c r="R3" s="342"/>
      <c r="S3" s="322" t="s">
        <v>16</v>
      </c>
      <c r="T3" s="342" t="s">
        <v>65</v>
      </c>
      <c r="U3" s="342"/>
      <c r="V3" s="342"/>
      <c r="W3" s="342"/>
      <c r="X3" s="318" t="s">
        <v>16</v>
      </c>
    </row>
    <row r="4" spans="1:24" s="11" customFormat="1" x14ac:dyDescent="0.2">
      <c r="A4" s="341"/>
      <c r="B4" s="75" t="s">
        <v>40</v>
      </c>
      <c r="C4" s="73" t="s">
        <v>41</v>
      </c>
      <c r="D4" s="73" t="s">
        <v>42</v>
      </c>
      <c r="E4" s="73" t="s">
        <v>43</v>
      </c>
      <c r="F4" s="73" t="s">
        <v>44</v>
      </c>
      <c r="G4" s="73" t="s">
        <v>45</v>
      </c>
      <c r="H4" s="73" t="s">
        <v>46</v>
      </c>
      <c r="I4" s="73" t="s">
        <v>47</v>
      </c>
      <c r="J4" s="73" t="s">
        <v>48</v>
      </c>
      <c r="K4" s="73" t="s">
        <v>49</v>
      </c>
      <c r="L4" s="73" t="s">
        <v>50</v>
      </c>
      <c r="M4" s="73" t="s">
        <v>51</v>
      </c>
      <c r="N4" s="323"/>
      <c r="O4" s="14" t="s">
        <v>58</v>
      </c>
      <c r="P4" s="14" t="s">
        <v>59</v>
      </c>
      <c r="Q4" s="14" t="s">
        <v>60</v>
      </c>
      <c r="R4" s="14" t="s">
        <v>61</v>
      </c>
      <c r="S4" s="323"/>
      <c r="T4" s="14" t="s">
        <v>58</v>
      </c>
      <c r="U4" s="14" t="s">
        <v>59</v>
      </c>
      <c r="V4" s="14" t="s">
        <v>60</v>
      </c>
      <c r="W4" s="14" t="s">
        <v>61</v>
      </c>
      <c r="X4" s="319"/>
    </row>
    <row r="5" spans="1:24" x14ac:dyDescent="0.2">
      <c r="A5" s="92" t="str">
        <f>'Продукция и цена '!A3</f>
        <v xml:space="preserve">Индивидуальные консультации </v>
      </c>
      <c r="B5" s="71">
        <v>10</v>
      </c>
      <c r="C5" s="71">
        <v>10</v>
      </c>
      <c r="D5" s="71">
        <v>10</v>
      </c>
      <c r="E5" s="71">
        <v>10</v>
      </c>
      <c r="F5" s="71">
        <v>10</v>
      </c>
      <c r="G5" s="71">
        <v>10</v>
      </c>
      <c r="H5" s="71">
        <v>0</v>
      </c>
      <c r="I5" s="71">
        <v>0</v>
      </c>
      <c r="J5" s="71">
        <v>10</v>
      </c>
      <c r="K5" s="71">
        <v>10</v>
      </c>
      <c r="L5" s="71">
        <v>10</v>
      </c>
      <c r="M5" s="71">
        <v>10</v>
      </c>
      <c r="N5" s="69">
        <f>SUM(B5:M5)</f>
        <v>100</v>
      </c>
      <c r="O5" s="71">
        <v>30</v>
      </c>
      <c r="P5" s="71">
        <v>30</v>
      </c>
      <c r="Q5" s="71">
        <v>10</v>
      </c>
      <c r="R5" s="71">
        <v>30</v>
      </c>
      <c r="S5" s="69">
        <f>SUM(O5:R5)</f>
        <v>100</v>
      </c>
      <c r="T5" s="71">
        <v>36</v>
      </c>
      <c r="U5" s="71">
        <v>36</v>
      </c>
      <c r="V5" s="71">
        <v>12</v>
      </c>
      <c r="W5" s="71">
        <v>36</v>
      </c>
      <c r="X5" s="93">
        <f>SUM(T5:W5)</f>
        <v>120</v>
      </c>
    </row>
    <row r="6" spans="1:24" ht="25.5" x14ac:dyDescent="0.2">
      <c r="A6" s="92" t="str">
        <f>'Продукция и цена '!A4</f>
        <v>Курсы английского языка младших школьников  1-4 классы</v>
      </c>
      <c r="B6" s="71">
        <v>16</v>
      </c>
      <c r="C6" s="71">
        <v>16</v>
      </c>
      <c r="D6" s="71">
        <v>16</v>
      </c>
      <c r="E6" s="71">
        <v>16</v>
      </c>
      <c r="F6" s="71">
        <v>16</v>
      </c>
      <c r="G6" s="71">
        <v>16</v>
      </c>
      <c r="H6" s="71">
        <v>0</v>
      </c>
      <c r="I6" s="71">
        <v>0</v>
      </c>
      <c r="J6" s="71">
        <v>16</v>
      </c>
      <c r="K6" s="71">
        <v>16</v>
      </c>
      <c r="L6" s="71">
        <v>16</v>
      </c>
      <c r="M6" s="71">
        <v>16</v>
      </c>
      <c r="N6" s="69">
        <f t="shared" ref="N6:N14" si="0">SUM(B6:M6)</f>
        <v>160</v>
      </c>
      <c r="O6" s="71">
        <v>48</v>
      </c>
      <c r="P6" s="71">
        <v>48</v>
      </c>
      <c r="Q6" s="71">
        <v>16</v>
      </c>
      <c r="R6" s="71">
        <v>48</v>
      </c>
      <c r="S6" s="69">
        <f t="shared" ref="S6:S14" si="1">SUM(O6:R6)</f>
        <v>160</v>
      </c>
      <c r="T6" s="71">
        <v>54</v>
      </c>
      <c r="U6" s="71">
        <v>54</v>
      </c>
      <c r="V6" s="71">
        <v>18</v>
      </c>
      <c r="W6" s="71">
        <v>54</v>
      </c>
      <c r="X6" s="93">
        <f t="shared" ref="X6:X15" si="2">SUM(T6:W6)</f>
        <v>180</v>
      </c>
    </row>
    <row r="7" spans="1:24" ht="25.5" x14ac:dyDescent="0.2">
      <c r="A7" s="92" t="str">
        <f>'Продукция и цена '!A5</f>
        <v xml:space="preserve">Курсы английского языка для школьников  5-8 класс </v>
      </c>
      <c r="B7" s="71">
        <v>16</v>
      </c>
      <c r="C7" s="71">
        <v>16</v>
      </c>
      <c r="D7" s="71">
        <v>16</v>
      </c>
      <c r="E7" s="71">
        <v>16</v>
      </c>
      <c r="F7" s="71">
        <v>16</v>
      </c>
      <c r="G7" s="71">
        <v>16</v>
      </c>
      <c r="H7" s="71">
        <v>0</v>
      </c>
      <c r="I7" s="71">
        <v>0</v>
      </c>
      <c r="J7" s="71">
        <v>16</v>
      </c>
      <c r="K7" s="71">
        <v>16</v>
      </c>
      <c r="L7" s="71">
        <v>16</v>
      </c>
      <c r="M7" s="71">
        <v>16</v>
      </c>
      <c r="N7" s="69">
        <f t="shared" si="0"/>
        <v>160</v>
      </c>
      <c r="O7" s="71">
        <v>48</v>
      </c>
      <c r="P7" s="71">
        <v>48</v>
      </c>
      <c r="Q7" s="71">
        <v>16</v>
      </c>
      <c r="R7" s="71">
        <v>48</v>
      </c>
      <c r="S7" s="69">
        <f t="shared" si="1"/>
        <v>160</v>
      </c>
      <c r="T7" s="71">
        <v>54</v>
      </c>
      <c r="U7" s="71">
        <v>54</v>
      </c>
      <c r="V7" s="71">
        <v>18</v>
      </c>
      <c r="W7" s="71">
        <v>54</v>
      </c>
      <c r="X7" s="93">
        <f t="shared" si="2"/>
        <v>180</v>
      </c>
    </row>
    <row r="8" spans="1:24" ht="25.5" x14ac:dyDescent="0.2">
      <c r="A8" s="92" t="str">
        <f>'Продукция и цена '!A6</f>
        <v xml:space="preserve">Курсы английского языка по подготовке к ОГЭ </v>
      </c>
      <c r="B8" s="71">
        <v>6</v>
      </c>
      <c r="C8" s="71">
        <v>6</v>
      </c>
      <c r="D8" s="71">
        <v>6</v>
      </c>
      <c r="E8" s="71">
        <v>6</v>
      </c>
      <c r="F8" s="71">
        <v>6</v>
      </c>
      <c r="G8" s="71">
        <v>6</v>
      </c>
      <c r="H8" s="71">
        <v>0</v>
      </c>
      <c r="I8" s="71">
        <v>0</v>
      </c>
      <c r="J8" s="71">
        <v>6</v>
      </c>
      <c r="K8" s="71">
        <v>6</v>
      </c>
      <c r="L8" s="71">
        <v>6</v>
      </c>
      <c r="M8" s="71">
        <v>6</v>
      </c>
      <c r="N8" s="69">
        <f t="shared" si="0"/>
        <v>60</v>
      </c>
      <c r="O8" s="71">
        <v>18</v>
      </c>
      <c r="P8" s="71">
        <v>18</v>
      </c>
      <c r="Q8" s="71">
        <v>6</v>
      </c>
      <c r="R8" s="71">
        <v>18</v>
      </c>
      <c r="S8" s="69">
        <f t="shared" si="1"/>
        <v>60</v>
      </c>
      <c r="T8" s="71">
        <v>24</v>
      </c>
      <c r="U8" s="71">
        <v>24</v>
      </c>
      <c r="V8" s="71">
        <v>8</v>
      </c>
      <c r="W8" s="71">
        <v>24</v>
      </c>
      <c r="X8" s="93">
        <f>SUM(T8:W8)</f>
        <v>80</v>
      </c>
    </row>
    <row r="9" spans="1:24" ht="25.5" x14ac:dyDescent="0.2">
      <c r="A9" s="92" t="str">
        <f>'Продукция и цена '!A7</f>
        <v>Курсы английского языка по подготовке к ЕГЭ</v>
      </c>
      <c r="B9" s="71">
        <v>6</v>
      </c>
      <c r="C9" s="71">
        <v>6</v>
      </c>
      <c r="D9" s="71">
        <v>6</v>
      </c>
      <c r="E9" s="71">
        <v>6</v>
      </c>
      <c r="F9" s="71">
        <v>6</v>
      </c>
      <c r="G9" s="71">
        <v>6</v>
      </c>
      <c r="H9" s="71">
        <v>0</v>
      </c>
      <c r="I9" s="71">
        <v>0</v>
      </c>
      <c r="J9" s="71">
        <v>6</v>
      </c>
      <c r="K9" s="71">
        <v>6</v>
      </c>
      <c r="L9" s="71">
        <v>6</v>
      </c>
      <c r="M9" s="71">
        <v>6</v>
      </c>
      <c r="N9" s="69">
        <f t="shared" si="0"/>
        <v>60</v>
      </c>
      <c r="O9" s="71">
        <v>18</v>
      </c>
      <c r="P9" s="71">
        <v>18</v>
      </c>
      <c r="Q9" s="71">
        <v>6</v>
      </c>
      <c r="R9" s="71">
        <v>18</v>
      </c>
      <c r="S9" s="69">
        <f>SUM(O9:R9)</f>
        <v>60</v>
      </c>
      <c r="T9" s="71">
        <v>24</v>
      </c>
      <c r="U9" s="71">
        <v>24</v>
      </c>
      <c r="V9" s="71">
        <v>8</v>
      </c>
      <c r="W9" s="71">
        <v>24</v>
      </c>
      <c r="X9" s="93">
        <f>SUM(T9:W9)</f>
        <v>80</v>
      </c>
    </row>
    <row r="10" spans="1:24" x14ac:dyDescent="0.2">
      <c r="A10" s="92" t="str">
        <f>'Продукция и цена '!A8</f>
        <v xml:space="preserve">Курсы английского для взрослых </v>
      </c>
      <c r="B10" s="71">
        <v>6</v>
      </c>
      <c r="C10" s="71">
        <v>6</v>
      </c>
      <c r="D10" s="71">
        <v>6</v>
      </c>
      <c r="E10" s="71">
        <v>6</v>
      </c>
      <c r="F10" s="71">
        <v>6</v>
      </c>
      <c r="G10" s="71">
        <v>6</v>
      </c>
      <c r="H10" s="71">
        <v>0</v>
      </c>
      <c r="I10" s="71">
        <v>0</v>
      </c>
      <c r="J10" s="71">
        <v>6</v>
      </c>
      <c r="K10" s="71">
        <v>6</v>
      </c>
      <c r="L10" s="71">
        <v>6</v>
      </c>
      <c r="M10" s="71">
        <v>6</v>
      </c>
      <c r="N10" s="69">
        <f t="shared" si="0"/>
        <v>60</v>
      </c>
      <c r="O10" s="71">
        <v>18</v>
      </c>
      <c r="P10" s="71">
        <v>18</v>
      </c>
      <c r="Q10" s="71">
        <v>6</v>
      </c>
      <c r="R10" s="71">
        <v>18</v>
      </c>
      <c r="S10" s="69">
        <f t="shared" si="1"/>
        <v>60</v>
      </c>
      <c r="T10" s="71">
        <v>24</v>
      </c>
      <c r="U10" s="71">
        <v>24</v>
      </c>
      <c r="V10" s="71">
        <v>8</v>
      </c>
      <c r="W10" s="71">
        <v>24</v>
      </c>
      <c r="X10" s="93">
        <f t="shared" si="2"/>
        <v>80</v>
      </c>
    </row>
    <row r="11" spans="1:24" ht="25.5" x14ac:dyDescent="0.2">
      <c r="A11" s="92" t="str">
        <f>'Продукция и цена '!A9</f>
        <v>Курсы русского языка по подготовке к ОГЭ И ЕГЭ</v>
      </c>
      <c r="B11" s="71">
        <v>6</v>
      </c>
      <c r="C11" s="71">
        <v>6</v>
      </c>
      <c r="D11" s="71">
        <v>6</v>
      </c>
      <c r="E11" s="71">
        <v>6</v>
      </c>
      <c r="F11" s="71">
        <v>6</v>
      </c>
      <c r="G11" s="71">
        <v>6</v>
      </c>
      <c r="H11" s="71">
        <v>0</v>
      </c>
      <c r="I11" s="71">
        <v>0</v>
      </c>
      <c r="J11" s="71">
        <v>6</v>
      </c>
      <c r="K11" s="71">
        <v>6</v>
      </c>
      <c r="L11" s="71">
        <v>6</v>
      </c>
      <c r="M11" s="71">
        <v>6</v>
      </c>
      <c r="N11" s="69">
        <f t="shared" si="0"/>
        <v>60</v>
      </c>
      <c r="O11" s="71">
        <v>18</v>
      </c>
      <c r="P11" s="71">
        <v>18</v>
      </c>
      <c r="Q11" s="71">
        <v>6</v>
      </c>
      <c r="R11" s="71">
        <v>18</v>
      </c>
      <c r="S11" s="69">
        <f t="shared" si="1"/>
        <v>60</v>
      </c>
      <c r="T11" s="71">
        <v>24</v>
      </c>
      <c r="U11" s="71">
        <v>24</v>
      </c>
      <c r="V11" s="71">
        <v>8</v>
      </c>
      <c r="W11" s="71">
        <v>24</v>
      </c>
      <c r="X11" s="93">
        <f t="shared" si="2"/>
        <v>80</v>
      </c>
    </row>
    <row r="12" spans="1:24" ht="25.5" x14ac:dyDescent="0.2">
      <c r="A12" s="92" t="str">
        <f>'Продукция и цена '!A10</f>
        <v xml:space="preserve">Курсы русского языка детям  мигрантам </v>
      </c>
      <c r="B12" s="71">
        <v>6</v>
      </c>
      <c r="C12" s="71">
        <v>6</v>
      </c>
      <c r="D12" s="71">
        <v>6</v>
      </c>
      <c r="E12" s="71">
        <v>6</v>
      </c>
      <c r="F12" s="71">
        <v>6</v>
      </c>
      <c r="G12" s="71">
        <v>6</v>
      </c>
      <c r="H12" s="71">
        <v>0</v>
      </c>
      <c r="I12" s="71">
        <v>0</v>
      </c>
      <c r="J12" s="71">
        <v>6</v>
      </c>
      <c r="K12" s="71">
        <v>6</v>
      </c>
      <c r="L12" s="71">
        <v>6</v>
      </c>
      <c r="M12" s="71">
        <v>6</v>
      </c>
      <c r="N12" s="69">
        <f t="shared" si="0"/>
        <v>60</v>
      </c>
      <c r="O12" s="71">
        <v>18</v>
      </c>
      <c r="P12" s="71">
        <v>18</v>
      </c>
      <c r="Q12" s="71">
        <v>6</v>
      </c>
      <c r="R12" s="71">
        <v>18</v>
      </c>
      <c r="S12" s="69">
        <f t="shared" si="1"/>
        <v>60</v>
      </c>
      <c r="T12" s="71">
        <v>24</v>
      </c>
      <c r="U12" s="71">
        <v>24</v>
      </c>
      <c r="V12" s="71">
        <v>8</v>
      </c>
      <c r="W12" s="71">
        <v>24</v>
      </c>
      <c r="X12" s="93">
        <f t="shared" si="2"/>
        <v>80</v>
      </c>
    </row>
    <row r="13" spans="1:24" x14ac:dyDescent="0.2">
      <c r="A13" s="92" t="str">
        <f>'Продукция и цена '!A11</f>
        <v xml:space="preserve">Курсы немецкого языка </v>
      </c>
      <c r="B13" s="71">
        <v>6</v>
      </c>
      <c r="C13" s="71">
        <v>6</v>
      </c>
      <c r="D13" s="71">
        <v>6</v>
      </c>
      <c r="E13" s="71">
        <v>6</v>
      </c>
      <c r="F13" s="71">
        <v>6</v>
      </c>
      <c r="G13" s="71">
        <v>6</v>
      </c>
      <c r="H13" s="71">
        <v>0</v>
      </c>
      <c r="I13" s="71">
        <v>0</v>
      </c>
      <c r="J13" s="71">
        <v>6</v>
      </c>
      <c r="K13" s="71">
        <v>6</v>
      </c>
      <c r="L13" s="71">
        <v>6</v>
      </c>
      <c r="M13" s="71">
        <v>6</v>
      </c>
      <c r="N13" s="69">
        <f t="shared" si="0"/>
        <v>60</v>
      </c>
      <c r="O13" s="71">
        <v>18</v>
      </c>
      <c r="P13" s="71">
        <v>18</v>
      </c>
      <c r="Q13" s="71">
        <v>6</v>
      </c>
      <c r="R13" s="71">
        <v>18</v>
      </c>
      <c r="S13" s="69">
        <f t="shared" si="1"/>
        <v>60</v>
      </c>
      <c r="T13" s="71">
        <v>24</v>
      </c>
      <c r="U13" s="71">
        <v>24</v>
      </c>
      <c r="V13" s="71">
        <v>8</v>
      </c>
      <c r="W13" s="71">
        <v>24</v>
      </c>
      <c r="X13" s="93">
        <f t="shared" si="2"/>
        <v>80</v>
      </c>
    </row>
    <row r="14" spans="1:24" x14ac:dyDescent="0.2">
      <c r="A14" s="92" t="str">
        <f>'Продукция и цена '!A12</f>
        <v xml:space="preserve">Курсы французкого языка </v>
      </c>
      <c r="B14" s="71">
        <v>6</v>
      </c>
      <c r="C14" s="71">
        <v>6</v>
      </c>
      <c r="D14" s="71">
        <v>6</v>
      </c>
      <c r="E14" s="71">
        <v>6</v>
      </c>
      <c r="F14" s="71">
        <v>6</v>
      </c>
      <c r="G14" s="71">
        <v>6</v>
      </c>
      <c r="H14" s="71">
        <v>0</v>
      </c>
      <c r="I14" s="71">
        <v>0</v>
      </c>
      <c r="J14" s="71">
        <v>6</v>
      </c>
      <c r="K14" s="71">
        <v>6</v>
      </c>
      <c r="L14" s="71">
        <v>6</v>
      </c>
      <c r="M14" s="71">
        <v>6</v>
      </c>
      <c r="N14" s="69">
        <f t="shared" si="0"/>
        <v>60</v>
      </c>
      <c r="O14" s="71">
        <v>18</v>
      </c>
      <c r="P14" s="71">
        <v>18</v>
      </c>
      <c r="Q14" s="71">
        <v>6</v>
      </c>
      <c r="R14" s="71">
        <v>18</v>
      </c>
      <c r="S14" s="69">
        <f t="shared" si="1"/>
        <v>60</v>
      </c>
      <c r="T14" s="71">
        <v>24</v>
      </c>
      <c r="U14" s="71">
        <v>24</v>
      </c>
      <c r="V14" s="71">
        <v>8</v>
      </c>
      <c r="W14" s="71">
        <v>24</v>
      </c>
      <c r="X14" s="93">
        <f t="shared" si="2"/>
        <v>80</v>
      </c>
    </row>
    <row r="15" spans="1:24" s="12" customFormat="1" ht="20.100000000000001" customHeight="1" thickBot="1" x14ac:dyDescent="0.25">
      <c r="A15" s="94" t="s">
        <v>34</v>
      </c>
      <c r="B15" s="95">
        <f>SUM(B5:B14)</f>
        <v>84</v>
      </c>
      <c r="C15" s="95">
        <f t="shared" ref="C15:M15" si="3">SUM(C5:C14)</f>
        <v>84</v>
      </c>
      <c r="D15" s="95">
        <f t="shared" si="3"/>
        <v>84</v>
      </c>
      <c r="E15" s="95">
        <f t="shared" si="3"/>
        <v>84</v>
      </c>
      <c r="F15" s="95">
        <f t="shared" si="3"/>
        <v>84</v>
      </c>
      <c r="G15" s="95">
        <f t="shared" si="3"/>
        <v>84</v>
      </c>
      <c r="H15" s="95">
        <f t="shared" si="3"/>
        <v>0</v>
      </c>
      <c r="I15" s="95">
        <f t="shared" si="3"/>
        <v>0</v>
      </c>
      <c r="J15" s="95">
        <f t="shared" si="3"/>
        <v>84</v>
      </c>
      <c r="K15" s="95">
        <f t="shared" si="3"/>
        <v>84</v>
      </c>
      <c r="L15" s="95">
        <f t="shared" si="3"/>
        <v>84</v>
      </c>
      <c r="M15" s="95">
        <f t="shared" si="3"/>
        <v>84</v>
      </c>
      <c r="N15" s="95">
        <f>SUM(B15:M15)</f>
        <v>840</v>
      </c>
      <c r="O15" s="95">
        <f>SUM(O5:O14)</f>
        <v>252</v>
      </c>
      <c r="P15" s="95">
        <f t="shared" ref="P15:R15" si="4">SUM(P5:P14)</f>
        <v>252</v>
      </c>
      <c r="Q15" s="95">
        <f t="shared" si="4"/>
        <v>84</v>
      </c>
      <c r="R15" s="95">
        <f t="shared" si="4"/>
        <v>252</v>
      </c>
      <c r="S15" s="95">
        <f>SUM(O15:R15)</f>
        <v>840</v>
      </c>
      <c r="T15" s="95">
        <f>SUM(T5:T14)</f>
        <v>312</v>
      </c>
      <c r="U15" s="95">
        <f t="shared" ref="U15:W15" si="5">SUM(U5:U14)</f>
        <v>312</v>
      </c>
      <c r="V15" s="95">
        <f t="shared" si="5"/>
        <v>104</v>
      </c>
      <c r="W15" s="95">
        <f t="shared" si="5"/>
        <v>312</v>
      </c>
      <c r="X15" s="96">
        <f t="shared" si="2"/>
        <v>1040</v>
      </c>
    </row>
    <row r="18" spans="1:24" ht="15.75" x14ac:dyDescent="0.25">
      <c r="A18" s="57" t="s">
        <v>25</v>
      </c>
    </row>
    <row r="19" spans="1:24" ht="18.75" thickBot="1" x14ac:dyDescent="0.3">
      <c r="A19" s="15"/>
    </row>
    <row r="20" spans="1:24" s="16" customFormat="1" x14ac:dyDescent="0.2">
      <c r="A20" s="340" t="s">
        <v>23</v>
      </c>
      <c r="B20" s="97">
        <f>'Сводный РДДС'!D6</f>
        <v>45292</v>
      </c>
      <c r="C20" s="97">
        <f>'Сводный РДДС'!E6</f>
        <v>45323</v>
      </c>
      <c r="D20" s="97">
        <f>'Сводный РДДС'!F6</f>
        <v>45352</v>
      </c>
      <c r="E20" s="97">
        <f>'Сводный РДДС'!G6</f>
        <v>45383</v>
      </c>
      <c r="F20" s="97">
        <f>'Сводный РДДС'!H6</f>
        <v>45413</v>
      </c>
      <c r="G20" s="97">
        <f>'Сводный РДДС'!I6</f>
        <v>45444</v>
      </c>
      <c r="H20" s="97">
        <f>'Сводный РДДС'!J6</f>
        <v>45474</v>
      </c>
      <c r="I20" s="97">
        <f>'Сводный РДДС'!K6</f>
        <v>45505</v>
      </c>
      <c r="J20" s="97">
        <f>'Сводный РДДС'!L6</f>
        <v>45536</v>
      </c>
      <c r="K20" s="97">
        <f>'Сводный РДДС'!M6</f>
        <v>45566</v>
      </c>
      <c r="L20" s="97">
        <f>'Сводный РДДС'!N6</f>
        <v>45597</v>
      </c>
      <c r="M20" s="97">
        <f>'Сводный РДДС'!O6</f>
        <v>45627</v>
      </c>
      <c r="N20" s="322" t="s">
        <v>16</v>
      </c>
      <c r="O20" s="347" t="str">
        <f>O3</f>
        <v>2 год (квартальная разбивка)</v>
      </c>
      <c r="P20" s="348"/>
      <c r="Q20" s="348"/>
      <c r="R20" s="349"/>
      <c r="S20" s="343" t="str">
        <f>S3</f>
        <v>ИТОГО за год</v>
      </c>
      <c r="T20" s="347" t="str">
        <f>T3</f>
        <v>3 год (квартальная разбивка)</v>
      </c>
      <c r="U20" s="348"/>
      <c r="V20" s="348"/>
      <c r="W20" s="349"/>
      <c r="X20" s="345" t="str">
        <f>X3</f>
        <v>ИТОГО за год</v>
      </c>
    </row>
    <row r="21" spans="1:24" x14ac:dyDescent="0.2">
      <c r="A21" s="341"/>
      <c r="B21" s="73" t="s">
        <v>40</v>
      </c>
      <c r="C21" s="73" t="s">
        <v>41</v>
      </c>
      <c r="D21" s="73" t="s">
        <v>42</v>
      </c>
      <c r="E21" s="73" t="s">
        <v>43</v>
      </c>
      <c r="F21" s="73" t="s">
        <v>44</v>
      </c>
      <c r="G21" s="73" t="s">
        <v>45</v>
      </c>
      <c r="H21" s="73" t="s">
        <v>46</v>
      </c>
      <c r="I21" s="73" t="s">
        <v>47</v>
      </c>
      <c r="J21" s="73" t="s">
        <v>48</v>
      </c>
      <c r="K21" s="73" t="s">
        <v>49</v>
      </c>
      <c r="L21" s="73" t="s">
        <v>50</v>
      </c>
      <c r="M21" s="73" t="s">
        <v>51</v>
      </c>
      <c r="N21" s="323"/>
      <c r="O21" s="14" t="s">
        <v>58</v>
      </c>
      <c r="P21" s="14" t="s">
        <v>59</v>
      </c>
      <c r="Q21" s="14" t="s">
        <v>60</v>
      </c>
      <c r="R21" s="14" t="s">
        <v>61</v>
      </c>
      <c r="S21" s="344"/>
      <c r="T21" s="14" t="s">
        <v>58</v>
      </c>
      <c r="U21" s="14" t="s">
        <v>59</v>
      </c>
      <c r="V21" s="14" t="s">
        <v>60</v>
      </c>
      <c r="W21" s="14" t="s">
        <v>61</v>
      </c>
      <c r="X21" s="346"/>
    </row>
    <row r="22" spans="1:24" x14ac:dyDescent="0.2">
      <c r="A22" s="98" t="str">
        <f>'Продукция и цена '!A3</f>
        <v xml:space="preserve">Индивидуальные консультации </v>
      </c>
      <c r="B22" s="70">
        <f>B5*'Продукция и цена '!$C$3</f>
        <v>5000</v>
      </c>
      <c r="C22" s="70">
        <f>C5*'Продукция и цена '!$C$3</f>
        <v>5000</v>
      </c>
      <c r="D22" s="70">
        <f>D5*'Продукция и цена '!$C$3</f>
        <v>5000</v>
      </c>
      <c r="E22" s="70">
        <f>E5*'Продукция и цена '!$C$3</f>
        <v>5000</v>
      </c>
      <c r="F22" s="70">
        <f>F5*'Продукция и цена '!$C$3</f>
        <v>5000</v>
      </c>
      <c r="G22" s="70">
        <f>G5*'Продукция и цена '!$C$3</f>
        <v>5000</v>
      </c>
      <c r="H22" s="70">
        <f>H5*'Продукция и цена '!$C$3</f>
        <v>0</v>
      </c>
      <c r="I22" s="70">
        <f>I5*'Продукция и цена '!$C$3</f>
        <v>0</v>
      </c>
      <c r="J22" s="70">
        <f>J5*'Продукция и цена '!$C$3</f>
        <v>5000</v>
      </c>
      <c r="K22" s="70">
        <f>K5*'Продукция и цена '!$C$3</f>
        <v>5000</v>
      </c>
      <c r="L22" s="70">
        <f>L5*'Продукция и цена '!$C$3</f>
        <v>5000</v>
      </c>
      <c r="M22" s="70">
        <f>M5*'Продукция и цена '!$C$3</f>
        <v>5000</v>
      </c>
      <c r="N22" s="69">
        <f>SUM(B22:M22)</f>
        <v>50000</v>
      </c>
      <c r="O22" s="70">
        <f>O5*'Продукция и цена '!$F$3</f>
        <v>16500</v>
      </c>
      <c r="P22" s="70">
        <f>P5*'Продукция и цена '!$F$3</f>
        <v>16500</v>
      </c>
      <c r="Q22" s="70">
        <f>Q5*'Продукция и цена '!$F$3</f>
        <v>5500</v>
      </c>
      <c r="R22" s="70">
        <f>R5*'Продукция и цена '!$F$3</f>
        <v>16500</v>
      </c>
      <c r="S22" s="69">
        <f>SUM(O22:R22)</f>
        <v>55000</v>
      </c>
      <c r="T22" s="70">
        <f>T5*'Продукция и цена '!$I$3</f>
        <v>21600</v>
      </c>
      <c r="U22" s="70">
        <f>U5*'Продукция и цена '!$I$3</f>
        <v>21600</v>
      </c>
      <c r="V22" s="70">
        <f>V5*'Продукция и цена '!$I$3</f>
        <v>7200</v>
      </c>
      <c r="W22" s="70">
        <f>W5*'Продукция и цена '!$I$3</f>
        <v>21600</v>
      </c>
      <c r="X22" s="93">
        <f>SUM(T22:W22)</f>
        <v>72000</v>
      </c>
    </row>
    <row r="23" spans="1:24" ht="25.5" x14ac:dyDescent="0.2">
      <c r="A23" s="98" t="str">
        <f>'Продукция и цена '!A4</f>
        <v>Курсы английского языка младших школьников  1-4 классы</v>
      </c>
      <c r="B23" s="70">
        <f>B6*'Продукция и цена '!$C$4</f>
        <v>76800</v>
      </c>
      <c r="C23" s="70">
        <f>C6*'Продукция и цена '!$C$4</f>
        <v>76800</v>
      </c>
      <c r="D23" s="70">
        <f>D6*'Продукция и цена '!$C$4</f>
        <v>76800</v>
      </c>
      <c r="E23" s="70">
        <f>E6*'Продукция и цена '!$C$4</f>
        <v>76800</v>
      </c>
      <c r="F23" s="70">
        <f>F6*'Продукция и цена '!$C$4</f>
        <v>76800</v>
      </c>
      <c r="G23" s="70">
        <f>G6*'Продукция и цена '!$C$4</f>
        <v>76800</v>
      </c>
      <c r="H23" s="70">
        <f>H6*'Продукция и цена '!$C$4</f>
        <v>0</v>
      </c>
      <c r="I23" s="70">
        <f>I6*'Продукция и цена '!$C$4</f>
        <v>0</v>
      </c>
      <c r="J23" s="70">
        <f>J6*'Продукция и цена '!$C$4</f>
        <v>76800</v>
      </c>
      <c r="K23" s="70">
        <f>K6*'Продукция и цена '!$C$4</f>
        <v>76800</v>
      </c>
      <c r="L23" s="70">
        <f>L6*'Продукция и цена '!$C$4</f>
        <v>76800</v>
      </c>
      <c r="M23" s="70">
        <f>M6*'Продукция и цена '!$C$4</f>
        <v>76800</v>
      </c>
      <c r="N23" s="69">
        <f t="shared" ref="N23:N32" si="6">SUM(B23:M23)</f>
        <v>768000</v>
      </c>
      <c r="O23" s="70">
        <f>O6*'Продукция и цена '!$F$4</f>
        <v>240000</v>
      </c>
      <c r="P23" s="70">
        <f>P6*'Продукция и цена '!$F$4</f>
        <v>240000</v>
      </c>
      <c r="Q23" s="70">
        <f>Q6*'Продукция и цена '!$F$4</f>
        <v>80000</v>
      </c>
      <c r="R23" s="70">
        <f>R6*'Продукция и цена '!$F$4</f>
        <v>240000</v>
      </c>
      <c r="S23" s="69">
        <f t="shared" ref="S23:S32" si="7">SUM(O23:R23)</f>
        <v>800000</v>
      </c>
      <c r="T23" s="70">
        <f>T6*'Продукция и цена '!$I$4</f>
        <v>297000</v>
      </c>
      <c r="U23" s="70">
        <f>U6*'Продукция и цена '!$I$4</f>
        <v>297000</v>
      </c>
      <c r="V23" s="70">
        <f>V6*'Продукция и цена '!$I$4</f>
        <v>99000</v>
      </c>
      <c r="W23" s="70">
        <f>W6*'Продукция и цена '!$I$4</f>
        <v>297000</v>
      </c>
      <c r="X23" s="93">
        <f t="shared" ref="X23:X32" si="8">SUM(T23:W23)</f>
        <v>990000</v>
      </c>
    </row>
    <row r="24" spans="1:24" ht="25.5" x14ac:dyDescent="0.2">
      <c r="A24" s="98" t="str">
        <f>'Продукция и цена '!A5</f>
        <v xml:space="preserve">Курсы английского языка для школьников  5-8 класс </v>
      </c>
      <c r="B24" s="70">
        <f>B7*'Продукция и цена '!$C$5</f>
        <v>83200</v>
      </c>
      <c r="C24" s="70">
        <f>C7*'Продукция и цена '!$C$5</f>
        <v>83200</v>
      </c>
      <c r="D24" s="70">
        <f>D7*'Продукция и цена '!$C$5</f>
        <v>83200</v>
      </c>
      <c r="E24" s="70">
        <f>E7*'Продукция и цена '!$C$5</f>
        <v>83200</v>
      </c>
      <c r="F24" s="70">
        <f>F7*'Продукция и цена '!$C$5</f>
        <v>83200</v>
      </c>
      <c r="G24" s="70">
        <f>G7*'Продукция и цена '!$C$5</f>
        <v>83200</v>
      </c>
      <c r="H24" s="70">
        <f>H7*'Продукция и цена '!$C$5</f>
        <v>0</v>
      </c>
      <c r="I24" s="70">
        <f>I7*'Продукция и цена '!$C$5</f>
        <v>0</v>
      </c>
      <c r="J24" s="70">
        <f>J7*'Продукция и цена '!$C$5</f>
        <v>83200</v>
      </c>
      <c r="K24" s="70">
        <f>K7*'Продукция и цена '!$C$5</f>
        <v>83200</v>
      </c>
      <c r="L24" s="70">
        <f>L7*'Продукция и цена '!$C$5</f>
        <v>83200</v>
      </c>
      <c r="M24" s="70">
        <f>M7*'Продукция и цена '!$C$5</f>
        <v>83200</v>
      </c>
      <c r="N24" s="69">
        <f t="shared" si="6"/>
        <v>832000</v>
      </c>
      <c r="O24" s="70">
        <f>O7*'Продукция и цена '!$F$5</f>
        <v>288000</v>
      </c>
      <c r="P24" s="70">
        <f>P7*'Продукция и цена '!$F$5</f>
        <v>288000</v>
      </c>
      <c r="Q24" s="70">
        <f>Q7*'Продукция и цена '!$F$5</f>
        <v>96000</v>
      </c>
      <c r="R24" s="70">
        <f>R7*'Продукция и цена '!$F$5</f>
        <v>288000</v>
      </c>
      <c r="S24" s="69">
        <f t="shared" si="7"/>
        <v>960000</v>
      </c>
      <c r="T24" s="70">
        <f>T7*'Продукция и цена '!$I$5</f>
        <v>378000</v>
      </c>
      <c r="U24" s="70">
        <f>U7*'Продукция и цена '!$I$5</f>
        <v>378000</v>
      </c>
      <c r="V24" s="70">
        <f>V7*'Продукция и цена '!$I$5</f>
        <v>126000</v>
      </c>
      <c r="W24" s="70">
        <f>W7*'Продукция и цена '!$I$5</f>
        <v>378000</v>
      </c>
      <c r="X24" s="93">
        <f t="shared" si="8"/>
        <v>1260000</v>
      </c>
    </row>
    <row r="25" spans="1:24" ht="25.5" x14ac:dyDescent="0.2">
      <c r="A25" s="98" t="str">
        <f>'Продукция и цена '!A6</f>
        <v xml:space="preserve">Курсы английского языка по подготовке к ОГЭ </v>
      </c>
      <c r="B25" s="70">
        <f>B8*'Продукция и цена '!$C$6</f>
        <v>39000</v>
      </c>
      <c r="C25" s="70">
        <f>C8*'Продукция и цена '!$C$6</f>
        <v>39000</v>
      </c>
      <c r="D25" s="70">
        <f>D8*'Продукция и цена '!$C$6</f>
        <v>39000</v>
      </c>
      <c r="E25" s="70">
        <f>E8*'Продукция и цена '!$C$6</f>
        <v>39000</v>
      </c>
      <c r="F25" s="70">
        <f>F8*'Продукция и цена '!$C$6</f>
        <v>39000</v>
      </c>
      <c r="G25" s="70">
        <f>G8*'Продукция и цена '!$C$6</f>
        <v>39000</v>
      </c>
      <c r="H25" s="70">
        <f>H8*'Продукция и цена '!$C$6</f>
        <v>0</v>
      </c>
      <c r="I25" s="70">
        <f>I8*'Продукция и цена '!$C$6</f>
        <v>0</v>
      </c>
      <c r="J25" s="70">
        <f>J8*'Продукция и цена '!$C$6</f>
        <v>39000</v>
      </c>
      <c r="K25" s="70">
        <f>K8*'Продукция и цена '!$C$6</f>
        <v>39000</v>
      </c>
      <c r="L25" s="70">
        <f>L8*'Продукция и цена '!$C$6</f>
        <v>39000</v>
      </c>
      <c r="M25" s="70">
        <f>M8*'Продукция и цена '!$C$6</f>
        <v>39000</v>
      </c>
      <c r="N25" s="69">
        <f t="shared" si="6"/>
        <v>390000</v>
      </c>
      <c r="O25" s="70">
        <f>O8*'Продукция и цена '!$F$6</f>
        <v>135000</v>
      </c>
      <c r="P25" s="70">
        <f>P8*'Продукция и цена '!$F$6</f>
        <v>135000</v>
      </c>
      <c r="Q25" s="70">
        <f>Q8*'Продукция и цена '!$F$6</f>
        <v>45000</v>
      </c>
      <c r="R25" s="70">
        <f>R8*'Продукция и цена '!$F$6</f>
        <v>135000</v>
      </c>
      <c r="S25" s="69">
        <f t="shared" si="7"/>
        <v>450000</v>
      </c>
      <c r="T25" s="70">
        <f>T8*'Продукция и цена '!$I$6</f>
        <v>216000</v>
      </c>
      <c r="U25" s="70">
        <f>U8*'Продукция и цена '!$I$6</f>
        <v>216000</v>
      </c>
      <c r="V25" s="70">
        <f>V8*'Продукция и цена '!$I$6</f>
        <v>72000</v>
      </c>
      <c r="W25" s="70">
        <f>W8*'Продукция и цена '!$I$6</f>
        <v>216000</v>
      </c>
      <c r="X25" s="93">
        <f t="shared" si="8"/>
        <v>720000</v>
      </c>
    </row>
    <row r="26" spans="1:24" ht="25.5" x14ac:dyDescent="0.2">
      <c r="A26" s="98" t="str">
        <f>'Продукция и цена '!A7</f>
        <v>Курсы английского языка по подготовке к ЕГЭ</v>
      </c>
      <c r="B26" s="70">
        <f>B9*'Продукция и цена '!$C$7</f>
        <v>42000</v>
      </c>
      <c r="C26" s="70">
        <f>C9*'Продукция и цена '!$C$7</f>
        <v>42000</v>
      </c>
      <c r="D26" s="70">
        <f>D9*'Продукция и цена '!$C$7</f>
        <v>42000</v>
      </c>
      <c r="E26" s="70">
        <f>E9*'Продукция и цена '!$C$7</f>
        <v>42000</v>
      </c>
      <c r="F26" s="70">
        <f>F9*'Продукция и цена '!$C$7</f>
        <v>42000</v>
      </c>
      <c r="G26" s="70">
        <f>G9*'Продукция и цена '!$C$7</f>
        <v>42000</v>
      </c>
      <c r="H26" s="70">
        <f>H9*'Продукция и цена '!$C$7</f>
        <v>0</v>
      </c>
      <c r="I26" s="70">
        <f>I9*'Продукция и цена '!$C$7</f>
        <v>0</v>
      </c>
      <c r="J26" s="70">
        <f>J9*'Продукция и цена '!$C$7</f>
        <v>42000</v>
      </c>
      <c r="K26" s="70">
        <f>K9*'Продукция и цена '!$C$7</f>
        <v>42000</v>
      </c>
      <c r="L26" s="70">
        <f>L9*'Продукция и цена '!$C$7</f>
        <v>42000</v>
      </c>
      <c r="M26" s="70">
        <f>M9*'Продукция и цена '!$C$7</f>
        <v>42000</v>
      </c>
      <c r="N26" s="69">
        <f t="shared" si="6"/>
        <v>420000</v>
      </c>
      <c r="O26" s="70">
        <f>O9*'Продукция и цена '!$F$7</f>
        <v>144000</v>
      </c>
      <c r="P26" s="70">
        <f>P9*'Продукция и цена '!$F$7</f>
        <v>144000</v>
      </c>
      <c r="Q26" s="70">
        <f>Q9*'Продукция и цена '!$F$7</f>
        <v>48000</v>
      </c>
      <c r="R26" s="70">
        <f>R9*'Продукция и цена '!$F$7</f>
        <v>144000</v>
      </c>
      <c r="S26" s="69">
        <f t="shared" si="7"/>
        <v>480000</v>
      </c>
      <c r="T26" s="70">
        <f>T9*'Продукция и цена '!$I$7</f>
        <v>216000</v>
      </c>
      <c r="U26" s="70">
        <f>U9*'Продукция и цена '!$I$7</f>
        <v>216000</v>
      </c>
      <c r="V26" s="70">
        <f>V9*'Продукция и цена '!$I$7</f>
        <v>72000</v>
      </c>
      <c r="W26" s="70">
        <f>W9*'Продукция и цена '!$I$7</f>
        <v>216000</v>
      </c>
      <c r="X26" s="93">
        <f t="shared" si="8"/>
        <v>720000</v>
      </c>
    </row>
    <row r="27" spans="1:24" x14ac:dyDescent="0.2">
      <c r="A27" s="98" t="str">
        <f>'Продукция и цена '!A8</f>
        <v xml:space="preserve">Курсы английского для взрослых </v>
      </c>
      <c r="B27" s="70">
        <f>B10*'Продукция и цена '!$C$8</f>
        <v>36000</v>
      </c>
      <c r="C27" s="70">
        <f>C10*'Продукция и цена '!$C$8</f>
        <v>36000</v>
      </c>
      <c r="D27" s="70">
        <f>D10*'Продукция и цена '!$C$8</f>
        <v>36000</v>
      </c>
      <c r="E27" s="70">
        <f>E10*'Продукция и цена '!$C$8</f>
        <v>36000</v>
      </c>
      <c r="F27" s="70">
        <f>F10*'Продукция и цена '!$C$8</f>
        <v>36000</v>
      </c>
      <c r="G27" s="70">
        <f>G10*'Продукция и цена '!$C$8</f>
        <v>36000</v>
      </c>
      <c r="H27" s="70">
        <f>H10*'Продукция и цена '!$C$8</f>
        <v>0</v>
      </c>
      <c r="I27" s="70">
        <f>I10*'Продукция и цена '!$C$8</f>
        <v>0</v>
      </c>
      <c r="J27" s="70">
        <f>J10*'Продукция и цена '!$C$8</f>
        <v>36000</v>
      </c>
      <c r="K27" s="70">
        <f>K10*'Продукция и цена '!$C$8</f>
        <v>36000</v>
      </c>
      <c r="L27" s="70">
        <f>L10*'Продукция и цена '!$C$8</f>
        <v>36000</v>
      </c>
      <c r="M27" s="70">
        <f>M10*'Продукция и цена '!$C$8</f>
        <v>36000</v>
      </c>
      <c r="N27" s="69">
        <f t="shared" si="6"/>
        <v>360000</v>
      </c>
      <c r="O27" s="70">
        <f>O10*'Продукция и цена '!$F$8</f>
        <v>108000</v>
      </c>
      <c r="P27" s="70">
        <f>P10*'Продукция и цена '!$F$8</f>
        <v>108000</v>
      </c>
      <c r="Q27" s="70">
        <f>Q10*'Продукция и цена '!$F$8</f>
        <v>36000</v>
      </c>
      <c r="R27" s="70">
        <f>R10*'Продукция и цена '!$F$8</f>
        <v>108000</v>
      </c>
      <c r="S27" s="69">
        <f t="shared" si="7"/>
        <v>360000</v>
      </c>
      <c r="T27" s="70">
        <f>T10*'Продукция и цена '!$I$8</f>
        <v>144000</v>
      </c>
      <c r="U27" s="70">
        <f>U10*'Продукция и цена '!$I$8</f>
        <v>144000</v>
      </c>
      <c r="V27" s="70">
        <f>V10*'Продукция и цена '!$I$8</f>
        <v>48000</v>
      </c>
      <c r="W27" s="70">
        <f>W10*'Продукция и цена '!$I$8</f>
        <v>144000</v>
      </c>
      <c r="X27" s="93">
        <f t="shared" si="8"/>
        <v>480000</v>
      </c>
    </row>
    <row r="28" spans="1:24" ht="25.5" x14ac:dyDescent="0.2">
      <c r="A28" s="98" t="str">
        <f>'Продукция и цена '!A9</f>
        <v>Курсы русского языка по подготовке к ОГЭ И ЕГЭ</v>
      </c>
      <c r="B28" s="70">
        <f>B11*'Продукция и цена '!$C$9</f>
        <v>33000</v>
      </c>
      <c r="C28" s="70">
        <f>C11*'Продукция и цена '!$C$9</f>
        <v>33000</v>
      </c>
      <c r="D28" s="70">
        <f>D11*'Продукция и цена '!$C$9</f>
        <v>33000</v>
      </c>
      <c r="E28" s="70">
        <f>E11*'Продукция и цена '!$C$9</f>
        <v>33000</v>
      </c>
      <c r="F28" s="70">
        <f>F11*'Продукция и цена '!$C$9</f>
        <v>33000</v>
      </c>
      <c r="G28" s="70">
        <f>G11*'Продукция и цена '!$C$9</f>
        <v>33000</v>
      </c>
      <c r="H28" s="70">
        <f>H11*'Продукция и цена '!$C$9</f>
        <v>0</v>
      </c>
      <c r="I28" s="70">
        <f>I11*'Продукция и цена '!$C$9</f>
        <v>0</v>
      </c>
      <c r="J28" s="70">
        <f>J11*'Продукция и цена '!$C$9</f>
        <v>33000</v>
      </c>
      <c r="K28" s="70">
        <f>K11*'Продукция и цена '!$C$9</f>
        <v>33000</v>
      </c>
      <c r="L28" s="70">
        <f>L11*'Продукция и цена '!$C$9</f>
        <v>33000</v>
      </c>
      <c r="M28" s="70">
        <f>M11*'Продукция и цена '!$C$9</f>
        <v>33000</v>
      </c>
      <c r="N28" s="69">
        <f t="shared" si="6"/>
        <v>330000</v>
      </c>
      <c r="O28" s="70">
        <f>O11*'Продукция и цена '!$F$9</f>
        <v>117000</v>
      </c>
      <c r="P28" s="70">
        <f>P11*'Продукция и цена '!$F$9</f>
        <v>117000</v>
      </c>
      <c r="Q28" s="70">
        <f>Q11*'Продукция и цена '!$F$9</f>
        <v>39000</v>
      </c>
      <c r="R28" s="70">
        <f>R11*'Продукция и цена '!$F$9</f>
        <v>117000</v>
      </c>
      <c r="S28" s="69">
        <f t="shared" si="7"/>
        <v>390000</v>
      </c>
      <c r="T28" s="70">
        <f>T11*'Продукция и цена '!$I$9</f>
        <v>180000</v>
      </c>
      <c r="U28" s="70">
        <f>U11*'Продукция и цена '!$I$9</f>
        <v>180000</v>
      </c>
      <c r="V28" s="70">
        <f>V11*'Продукция и цена '!$I$9</f>
        <v>60000</v>
      </c>
      <c r="W28" s="70">
        <f>W11*'Продукция и цена '!$I$9</f>
        <v>180000</v>
      </c>
      <c r="X28" s="93">
        <f t="shared" si="8"/>
        <v>600000</v>
      </c>
    </row>
    <row r="29" spans="1:24" ht="25.5" x14ac:dyDescent="0.2">
      <c r="A29" s="98" t="str">
        <f>'Продукция и цена '!A10</f>
        <v xml:space="preserve">Курсы русского языка детям  мигрантам </v>
      </c>
      <c r="B29" s="70">
        <f>B12*'Продукция и цена '!$C$10</f>
        <v>18000</v>
      </c>
      <c r="C29" s="70">
        <f>C12*'Продукция и цена '!$C$10</f>
        <v>18000</v>
      </c>
      <c r="D29" s="70">
        <f>D12*'Продукция и цена '!$C$10</f>
        <v>18000</v>
      </c>
      <c r="E29" s="70">
        <f>E12*'Продукция и цена '!$C$10</f>
        <v>18000</v>
      </c>
      <c r="F29" s="70">
        <f>F12*'Продукция и цена '!$C$10</f>
        <v>18000</v>
      </c>
      <c r="G29" s="70">
        <f>G12*'Продукция и цена '!$C$10</f>
        <v>18000</v>
      </c>
      <c r="H29" s="70">
        <f>H12*'Продукция и цена '!$C$10</f>
        <v>0</v>
      </c>
      <c r="I29" s="70">
        <f>I12*'Продукция и цена '!$C$10</f>
        <v>0</v>
      </c>
      <c r="J29" s="70">
        <f>J12*'Продукция и цена '!$C$10</f>
        <v>18000</v>
      </c>
      <c r="K29" s="70">
        <f>K12*'Продукция и цена '!$C$10</f>
        <v>18000</v>
      </c>
      <c r="L29" s="70">
        <f>L12*'Продукция и цена '!$C$10</f>
        <v>18000</v>
      </c>
      <c r="M29" s="70">
        <f>M12*'Продукция и цена '!$C$10</f>
        <v>18000</v>
      </c>
      <c r="N29" s="69">
        <f t="shared" si="6"/>
        <v>180000</v>
      </c>
      <c r="O29" s="70">
        <f>O12*'Продукция и цена '!$F$10</f>
        <v>72000</v>
      </c>
      <c r="P29" s="70">
        <f>P12*'Продукция и цена '!$F$10</f>
        <v>72000</v>
      </c>
      <c r="Q29" s="70">
        <f>Q12*'Продукция и цена '!$F$10</f>
        <v>24000</v>
      </c>
      <c r="R29" s="70">
        <f>R12*'Продукция и цена '!$F$10</f>
        <v>72000</v>
      </c>
      <c r="S29" s="69">
        <f t="shared" si="7"/>
        <v>240000</v>
      </c>
      <c r="T29" s="70">
        <f>T12*'Продукция и цена '!$I$10</f>
        <v>108000</v>
      </c>
      <c r="U29" s="70">
        <f>U12*'Продукция и цена '!$I$10</f>
        <v>108000</v>
      </c>
      <c r="V29" s="70">
        <f>V12*'Продукция и цена '!$I$10</f>
        <v>36000</v>
      </c>
      <c r="W29" s="70">
        <f>W12*'Продукция и цена '!$I$10</f>
        <v>108000</v>
      </c>
      <c r="X29" s="93">
        <f t="shared" si="8"/>
        <v>360000</v>
      </c>
    </row>
    <row r="30" spans="1:24" x14ac:dyDescent="0.2">
      <c r="A30" s="98" t="str">
        <f>'Продукция и цена '!A11</f>
        <v xml:space="preserve">Курсы немецкого языка </v>
      </c>
      <c r="B30" s="70">
        <f>B13*'Продукция и цена '!$C$11</f>
        <v>24000</v>
      </c>
      <c r="C30" s="70">
        <f>C13*'Продукция и цена '!$C$11</f>
        <v>24000</v>
      </c>
      <c r="D30" s="70">
        <f>D13*'Продукция и цена '!$C$11</f>
        <v>24000</v>
      </c>
      <c r="E30" s="70">
        <f>E13*'Продукция и цена '!$C$11</f>
        <v>24000</v>
      </c>
      <c r="F30" s="70">
        <f>F13*'Продукция и цена '!$C$11</f>
        <v>24000</v>
      </c>
      <c r="G30" s="70">
        <f>G13*'Продукция и цена '!$C$11</f>
        <v>24000</v>
      </c>
      <c r="H30" s="70">
        <f>H13*'Продукция и цена '!$C$11</f>
        <v>0</v>
      </c>
      <c r="I30" s="70">
        <f>I13*'Продукция и цена '!$C$11</f>
        <v>0</v>
      </c>
      <c r="J30" s="70">
        <f>J13*'Продукция и цена '!$C$11</f>
        <v>24000</v>
      </c>
      <c r="K30" s="70">
        <f>K13*'Продукция и цена '!$C$11</f>
        <v>24000</v>
      </c>
      <c r="L30" s="70">
        <f>L13*'Продукция и цена '!$C$11</f>
        <v>24000</v>
      </c>
      <c r="M30" s="70">
        <f>M13*'Продукция и цена '!$C$11</f>
        <v>24000</v>
      </c>
      <c r="N30" s="69">
        <f t="shared" si="6"/>
        <v>240000</v>
      </c>
      <c r="O30" s="70">
        <f>O13*'Продукция и цена '!$F$11</f>
        <v>81000</v>
      </c>
      <c r="P30" s="70">
        <f>P13*'Продукция и цена '!$F$11</f>
        <v>81000</v>
      </c>
      <c r="Q30" s="70">
        <f>Q13*'Продукция и цена '!$F$11</f>
        <v>27000</v>
      </c>
      <c r="R30" s="70">
        <f>R13*'Продукция и цена '!$F$11</f>
        <v>81000</v>
      </c>
      <c r="S30" s="69">
        <f t="shared" si="7"/>
        <v>270000</v>
      </c>
      <c r="T30" s="70">
        <f>T13*'Продукция и цена '!$I$11</f>
        <v>120000</v>
      </c>
      <c r="U30" s="70">
        <f>U13*'Продукция и цена '!$I$11</f>
        <v>120000</v>
      </c>
      <c r="V30" s="70">
        <f>V13*'Продукция и цена '!$I$11</f>
        <v>40000</v>
      </c>
      <c r="W30" s="70">
        <f>W13*'Продукция и цена '!$I$11</f>
        <v>120000</v>
      </c>
      <c r="X30" s="93">
        <f t="shared" si="8"/>
        <v>400000</v>
      </c>
    </row>
    <row r="31" spans="1:24" x14ac:dyDescent="0.2">
      <c r="A31" s="98" t="str">
        <f>'Продукция и цена '!A12</f>
        <v xml:space="preserve">Курсы французкого языка </v>
      </c>
      <c r="B31" s="70">
        <f>B14*'Продукция и цена '!$C$12</f>
        <v>24000</v>
      </c>
      <c r="C31" s="70">
        <f>C14*'Продукция и цена '!$C$12</f>
        <v>24000</v>
      </c>
      <c r="D31" s="70">
        <f>D14*'Продукция и цена '!$C$12</f>
        <v>24000</v>
      </c>
      <c r="E31" s="70">
        <f>E14*'Продукция и цена '!$C$12</f>
        <v>24000</v>
      </c>
      <c r="F31" s="70">
        <f>F14*'Продукция и цена '!$C$12</f>
        <v>24000</v>
      </c>
      <c r="G31" s="70">
        <f>G14*'Продукция и цена '!$C$12</f>
        <v>24000</v>
      </c>
      <c r="H31" s="70">
        <f>H14*'Продукция и цена '!$C$12</f>
        <v>0</v>
      </c>
      <c r="I31" s="70">
        <f>I14*'Продукция и цена '!$C$12</f>
        <v>0</v>
      </c>
      <c r="J31" s="70">
        <f>J14*'Продукция и цена '!$C$12</f>
        <v>24000</v>
      </c>
      <c r="K31" s="70">
        <f>K14*'Продукция и цена '!$C$12</f>
        <v>24000</v>
      </c>
      <c r="L31" s="70">
        <f>L14*'Продукция и цена '!$C$12</f>
        <v>24000</v>
      </c>
      <c r="M31" s="70">
        <f>M14*'Продукция и цена '!$C$12</f>
        <v>24000</v>
      </c>
      <c r="N31" s="69">
        <f t="shared" si="6"/>
        <v>240000</v>
      </c>
      <c r="O31" s="70">
        <f>O14*'Продукция и цена '!$F$12</f>
        <v>81000</v>
      </c>
      <c r="P31" s="70">
        <f>P14*'Продукция и цена '!$F$12</f>
        <v>81000</v>
      </c>
      <c r="Q31" s="70">
        <f>Q14*'Продукция и цена '!$F$12</f>
        <v>27000</v>
      </c>
      <c r="R31" s="70">
        <f>R14*'Продукция и цена '!$F$12</f>
        <v>81000</v>
      </c>
      <c r="S31" s="69">
        <f t="shared" si="7"/>
        <v>270000</v>
      </c>
      <c r="T31" s="70">
        <f>T14*'Продукция и цена '!$I$12</f>
        <v>120000</v>
      </c>
      <c r="U31" s="70">
        <f>U14*'Продукция и цена '!$I$12</f>
        <v>120000</v>
      </c>
      <c r="V31" s="70">
        <f>V14*'Продукция и цена '!$I$12</f>
        <v>40000</v>
      </c>
      <c r="W31" s="70">
        <f>W14*'Продукция и цена '!$I$12</f>
        <v>120000</v>
      </c>
      <c r="X31" s="93">
        <f t="shared" si="8"/>
        <v>400000</v>
      </c>
    </row>
    <row r="32" spans="1:24" s="12" customFormat="1" ht="20.100000000000001" customHeight="1" thickBot="1" x14ac:dyDescent="0.25">
      <c r="A32" s="94" t="s">
        <v>34</v>
      </c>
      <c r="B32" s="95">
        <f>SUM(B22:B31)</f>
        <v>381000</v>
      </c>
      <c r="C32" s="95">
        <f t="shared" ref="C32:M32" si="9">SUM(C22:C31)</f>
        <v>381000</v>
      </c>
      <c r="D32" s="95">
        <f t="shared" si="9"/>
        <v>381000</v>
      </c>
      <c r="E32" s="95">
        <f t="shared" si="9"/>
        <v>381000</v>
      </c>
      <c r="F32" s="95">
        <f t="shared" si="9"/>
        <v>381000</v>
      </c>
      <c r="G32" s="95">
        <f t="shared" si="9"/>
        <v>381000</v>
      </c>
      <c r="H32" s="95">
        <f t="shared" si="9"/>
        <v>0</v>
      </c>
      <c r="I32" s="95">
        <f t="shared" si="9"/>
        <v>0</v>
      </c>
      <c r="J32" s="95">
        <f t="shared" si="9"/>
        <v>381000</v>
      </c>
      <c r="K32" s="95">
        <f t="shared" si="9"/>
        <v>381000</v>
      </c>
      <c r="L32" s="95">
        <f t="shared" si="9"/>
        <v>381000</v>
      </c>
      <c r="M32" s="95">
        <f t="shared" si="9"/>
        <v>381000</v>
      </c>
      <c r="N32" s="95">
        <f t="shared" si="6"/>
        <v>3810000</v>
      </c>
      <c r="O32" s="95">
        <f>SUM(O22:O31)</f>
        <v>1282500</v>
      </c>
      <c r="P32" s="95">
        <f t="shared" ref="P32:R32" si="10">SUM(P22:P31)</f>
        <v>1282500</v>
      </c>
      <c r="Q32" s="95">
        <f t="shared" si="10"/>
        <v>427500</v>
      </c>
      <c r="R32" s="95">
        <f t="shared" si="10"/>
        <v>1282500</v>
      </c>
      <c r="S32" s="95">
        <f t="shared" si="7"/>
        <v>4275000</v>
      </c>
      <c r="T32" s="95">
        <f>SUM(T22:T31)</f>
        <v>1800600</v>
      </c>
      <c r="U32" s="95">
        <f t="shared" ref="U32:W32" si="11">SUM(U22:U31)</f>
        <v>1800600</v>
      </c>
      <c r="V32" s="95">
        <f t="shared" si="11"/>
        <v>600200</v>
      </c>
      <c r="W32" s="95">
        <f t="shared" si="11"/>
        <v>1800600</v>
      </c>
      <c r="X32" s="96">
        <f t="shared" si="8"/>
        <v>6002000</v>
      </c>
    </row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</sheetData>
  <mergeCells count="12">
    <mergeCell ref="X3:X4"/>
    <mergeCell ref="A3:A4"/>
    <mergeCell ref="N3:N4"/>
    <mergeCell ref="O3:R3"/>
    <mergeCell ref="T3:W3"/>
    <mergeCell ref="S3:S4"/>
    <mergeCell ref="N20:N21"/>
    <mergeCell ref="A20:A21"/>
    <mergeCell ref="S20:S21"/>
    <mergeCell ref="X20:X21"/>
    <mergeCell ref="O20:R20"/>
    <mergeCell ref="T20:W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Сводный РДДС</vt:lpstr>
      <vt:lpstr>Экономические показ.</vt:lpstr>
      <vt:lpstr>Инвестиции</vt:lpstr>
      <vt:lpstr>Продукция и цена </vt:lpstr>
      <vt:lpstr>Маркетинг</vt:lpstr>
      <vt:lpstr>Персонал</vt:lpstr>
      <vt:lpstr>Постоянные затраты</vt:lpstr>
      <vt:lpstr>Переменные затраты</vt:lpstr>
      <vt:lpstr>Продажи</vt:lpstr>
      <vt:lpstr>Безубыточность</vt:lpstr>
      <vt:lpstr>разработчик</vt:lpstr>
      <vt:lpstr>Лист1</vt:lpstr>
      <vt:lpstr>'Сводный РДДС'!Заголовки_для_печати</vt:lpstr>
    </vt:vector>
  </TitlesOfParts>
  <Company>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avs</dc:creator>
  <cp:lastModifiedBy>5</cp:lastModifiedBy>
  <cp:lastPrinted>2017-08-22T07:15:14Z</cp:lastPrinted>
  <dcterms:created xsi:type="dcterms:W3CDTF">2006-09-01T03:42:09Z</dcterms:created>
  <dcterms:modified xsi:type="dcterms:W3CDTF">2025-02-01T18:03:33Z</dcterms:modified>
</cp:coreProperties>
</file>